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" sheetId="9" r:id="rId9"/>
  </sheets>
  <definedNames>
    <definedName name="_xlnm.Print_Titles" localSheetId="4">'F5_EAID'!$1:$10</definedName>
    <definedName name="_xlnm.Print_Titles" localSheetId="5">'F6a_EAEPED_COG'!$1:$9</definedName>
  </definedNames>
  <calcPr fullCalcOnLoad="1"/>
</workbook>
</file>

<file path=xl/sharedStrings.xml><?xml version="1.0" encoding="utf-8"?>
<sst xmlns="http://schemas.openxmlformats.org/spreadsheetml/2006/main" count="680" uniqueCount="502">
  <si>
    <t>Concepto (c)</t>
  </si>
  <si>
    <t>31 de diciembre de 2018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</si>
  <si>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</si>
  <si>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</si>
  <si>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</si>
  <si>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</si>
  <si>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</si>
  <si>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</si>
  <si>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</si>
  <si>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</si>
  <si>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</si>
  <si>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</si>
  <si>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</si>
  <si>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</si>
  <si>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</si>
  <si>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</si>
  <si>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</si>
  <si>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</si>
  <si>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</si>
  <si>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</si>
  <si>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</si>
  <si>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b. Derechos a Recibir Efectivo o Equivalentes (b=b1+b2+b3+b4+b5+b6+b7)</t>
  </si>
  <si>
    <t>a7) Retenciones y Contribuciones por Pagar a Corto Plazo</t>
  </si>
  <si>
    <t>b1) Inversiones Financieras de Corto Plazo</t>
  </si>
  <si>
    <t>a8) Devoluciones de la Ley de Ingresos por Pagar a Corto Plazo</t>
  </si>
  <si>
    <t>b2) Cuentas por Cobrar a Corto Plazo</t>
  </si>
  <si>
    <t>a9) Otras Cuentas por Pagar a Corto Plazo</t>
  </si>
  <si>
    <t>b3) Deudores Diversos por Cobrar a Corto Plazo</t>
  </si>
  <si>
    <t>b. Documentos por Pagar a Corto Plazo (b=b1+b2+b3)</t>
  </si>
  <si>
    <t>b4) Ingresos por Recuperar a Corto Plazo</t>
  </si>
  <si>
    <t>b1) Documentos Comerciales por Pagar a Corto Plazo</t>
  </si>
  <si>
    <t>b5) Deudores por Anticipos de la Tesorería a Corto Plazo</t>
  </si>
  <si>
    <t>b2) Documentos con Contratistas por Obras Públicas por Pagar a Corto Plazo</t>
  </si>
  <si>
    <t>b6) Préstamos Otorgados a Corto Plazo</t>
  </si>
  <si>
    <t>b3) Otros Documentos por Pagar a Corto Plazo</t>
  </si>
  <si>
    <t>b7) Otros Derechos a Recibir Efectivo o Equivalentes a Corto Plazo</t>
  </si>
  <si>
    <t>c. Porción a Corto Plazo de la Deuda Pública a Largo Plazo (c=c1+c2)</t>
  </si>
  <si>
    <t>c. Derechos a Recibir Bienes o Servicios (c=c1+c2+c3+c4+c5)</t>
  </si>
  <si>
    <t>c1) Porción a Corto Plazo de la Deuda Pública</t>
  </si>
  <si>
    <t>c1) Anticipo a Proveedores por Adquisición de Bienes y Prestación de Servicios a Corto Plazo</t>
  </si>
  <si>
    <t>c2) Porción a Corto Plazo de Arrendamiento Financiero</t>
  </si>
  <si>
    <t>d. Títulos y Valores a Corto Plazo</t>
  </si>
  <si>
    <t>c2) Anticipo a Proveedores por Adquisición de Bienes Inmuebles y Muebles a Corto Plazo</t>
  </si>
  <si>
    <t>e. Pasivos Diferidos a Corto Plazo (e=e1+e2+e3)</t>
  </si>
  <si>
    <t>e1) Ingresos Cobrados por Adelantado a Corto Plazo</t>
  </si>
  <si>
    <t>c3) Anticipo a Proveedores por Adquisición de Bienes Intangibles a Corto Plazo</t>
  </si>
  <si>
    <t>e2) Intereses Cobrados por Adelantado a Corto Plazo</t>
  </si>
  <si>
    <t>c4) Anticipo a Contratistas por Obras Públicas a Corto Plazo</t>
  </si>
  <si>
    <t>e3) Otros Pasivos Diferidos a Corto Plazo</t>
  </si>
  <si>
    <t>c5) Otros Derechos a Recibir Bienes o Servicios a Corto Plazo</t>
  </si>
  <si>
    <t>f. Fondos y Bienes de Terceros en Garantía y/o Administración a Corto Plazo (f=f1+f2+f3+f4+f5+f6)</t>
  </si>
  <si>
    <t>d. Inventarios (d=d1+d2+d3+d4+d5)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</si>
  <si>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</si>
  <si>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</si>
  <si>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</si>
  <si>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</si>
  <si>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</si>
  <si>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</si>
  <si>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</si>
  <si>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</si>
  <si>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</si>
  <si>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</si>
  <si>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</si>
  <si>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</si>
  <si>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</si>
  <si>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</si>
  <si>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</si>
  <si>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</si>
  <si>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g2) Provisión para Contingencias a Corto Plazo</t>
  </si>
  <si>
    <t>f2) Estimación por Deterioro de Inventarios</t>
  </si>
  <si>
    <t>g3) Otras Provisiones a Corto Plazo</t>
  </si>
  <si>
    <t>g. Otros Activos Circulantes (g=g1+g2+g3+g4)</t>
  </si>
  <si>
    <t>h. Otros Pasivos a Corto Plazo (h=h1+h2+h3)</t>
  </si>
  <si>
    <t>g1) Valores en Garantía</t>
  </si>
  <si>
    <t>h1) Ingresos por Clasificar</t>
  </si>
  <si>
    <t>g2) Bienes en Garantía (excluye depósitos de fondos)</t>
  </si>
  <si>
    <t>h2) Recaudación por Participar</t>
  </si>
  <si>
    <t>g3) Bienes Derivados de Embargos, Decomisos, Aseguramientos y Dación en Pago</t>
  </si>
  <si>
    <t>h3) Otros Pasivos Circulantes</t>
  </si>
  <si>
    <t>g4) Adquisición con Fondos de Terceros</t>
  </si>
  <si>
    <t>IIA. Total de Pasivos Circulantes (IIA = a + b + c + d + e + f + g + h)</t>
  </si>
  <si>
    <t>IA. Total de Activos Circulantes (IA = a + b + c + d + e + f + g)</t>
  </si>
  <si>
    <t>Pasivo No Circulante</t>
  </si>
  <si>
    <t>Activo No Circulante</t>
  </si>
  <si>
    <t>a. Cuentas por Pagar a Largo Plazo</t>
  </si>
  <si>
    <t>a. Inversiones Financieras a Largo Plazo</t>
  </si>
  <si>
    <t>b. Documentos por Pagar a Largo Plazo</t>
  </si>
  <si>
    <t>b. Derechos a Recibir Efectivo o Equivalentes a Largo Plazo</t>
  </si>
  <si>
    <t>c. Deuda Pública a Largo Plazo</t>
  </si>
  <si>
    <t>c. Bienes Inmuebles, Infraestructura y Construcciones en Proceso</t>
  </si>
  <si>
    <t>d. Pasivos Diferidos a Largo Plazo</t>
  </si>
  <si>
    <t>d. Bienes Muebles</t>
  </si>
  <si>
    <t>e. Fondos y Bienes de Terceros en Garantía y/o en Administración a Largo Plazo</t>
  </si>
  <si>
    <t>e. Activos Intangibles</t>
  </si>
  <si>
    <t>f. Provisiones a Largo Plazo</t>
  </si>
  <si>
    <t>f. Depreciación, Deterioro y Amortización Acumulada de Bienes</t>
  </si>
  <si>
    <t>IIB. Total de Pasivos No Circulantes (IIB = a + b + c + d + e + f)</t>
  </si>
  <si>
    <t>g. Activos Diferidos</t>
  </si>
  <si>
    <t>h. Estimación por Pérdida o Deterioro de Activos no Circulantes</t>
  </si>
  <si>
    <t>II. Total del Pasivo (II = IIA + IIB)</t>
  </si>
  <si>
    <t>i. Otros Activos no Circulantes</t>
  </si>
  <si>
    <t>HACIENDA PÚBLICA/PATRIMONIO</t>
  </si>
  <si>
    <t>IB. Total de Activos No Circulantes (IB = a + b + c + d + e + f + g + h + i)</t>
  </si>
  <si>
    <t>IIIA. Hacienda Pública/Patrimonio Contribuido (IIIA = a + b + c)</t>
  </si>
  <si>
    <t>I. Total del Activo (I = IA + IB)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</si>
  <si>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</si>
  <si>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</si>
  <si>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</si>
  <si>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</si>
  <si>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</si>
  <si>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</si>
  <si>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</si>
  <si>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</si>
  <si>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</si>
  <si>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</si>
  <si>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</si>
  <si>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</si>
  <si>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</si>
  <si>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</si>
  <si>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r>
      <t xml:space="preserve">PODER EJECUTIVO DEL ESTADO DE NAYARIT
Estado de Situación Financiera Detallado - LDF
 Al 30 de septiembre de 2019 y al 31 de diciembre de 2018(b)
</t>
    </r>
    <r>
      <rPr>
        <b/>
        <sz val="7"/>
        <color indexed="8"/>
        <rFont val="Arial Narrow"/>
        <family val="2"/>
      </rPr>
      <t>(PESOS)</t>
    </r>
  </si>
  <si>
    <t>30 de septiembre de 2019 (d)</t>
  </si>
  <si>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Informe Analítico de la Deuda Pública y Otros Pasivos - LDF
</t>
    </r>
    <r>
      <rPr>
        <b/>
        <sz val="9"/>
        <color indexed="8"/>
        <rFont val="Arial Narrow"/>
        <family val="2"/>
      </rPr>
      <t xml:space="preserve"> Del 01 de enero al 30 de septiembre del 2019 (b)
</t>
    </r>
    <r>
      <rPr>
        <b/>
        <sz val="8"/>
        <color indexed="8"/>
        <rFont val="Arial Narrow"/>
        <family val="2"/>
      </rPr>
      <t>(PESOS)</t>
    </r>
  </si>
  <si>
    <t xml:space="preserve">
Denominación de la Deuda Pública y Otros Pasivos (c)</t>
  </si>
  <si>
    <t>Saldo al 31 de diciembre de 2018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</si>
  <si>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</si>
  <si>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</si>
  <si>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</si>
  <si>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</si>
  <si>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</si>
  <si>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</si>
  <si>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</si>
  <si>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</si>
  <si>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</si>
  <si>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</si>
  <si>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</si>
  <si>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</si>
  <si>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</si>
  <si>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</si>
  <si>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</si>
  <si>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</si>
  <si>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</si>
  <si>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</si>
  <si>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</si>
  <si>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</si>
  <si>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</si>
  <si>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</si>
  <si>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</si>
  <si>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</si>
  <si>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</si>
  <si>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1    Se refiere a cualquier Financiamiento sin fuente o garantía de pago definida, que sea asumida de manera solidaria o subsidiaria por las Entidades Federativas con sus Municipios, organismos descentralizados y empresas de
    participación estatal mayoritaria y fideicomisos, locales o municipales, y por los Municipios con sus respectivos organismos descentralizados y empresas de participación municipal mayoritaria.                        
2    Se refiere al valor del Bono Cupón Cero que respalda el pago de los créditos asociados al mismo (Activo).                            </t>
  </si>
  <si>
    <t xml:space="preserve">
Obligaciones a Corto Plazo (k)</t>
  </si>
  <si>
    <t>Monto Contratado 
(l)</t>
  </si>
  <si>
    <t>Plazo 
Pactado
(m)</t>
  </si>
  <si>
    <t>Tasa de Interés
(n)</t>
  </si>
  <si>
    <t>Comisiones y Costos Relacionados (o)</t>
  </si>
  <si>
    <t>Tasa Efectiva
(p)</t>
  </si>
  <si>
    <t xml:space="preserve">6. Obligaciones a Corto Plazo (Informativo)    </t>
  </si>
  <si>
    <t xml:space="preserve">A. Crédito 1    </t>
  </si>
  <si>
    <t>12</t>
  </si>
  <si>
    <t>TIIE + 0.72</t>
  </si>
  <si>
    <t xml:space="preserve">B. Crédito 2    </t>
  </si>
  <si>
    <t>TIIE + 0.58</t>
  </si>
  <si>
    <t xml:space="preserve">C. Crédito 3    </t>
  </si>
  <si>
    <t>TIIE + 0.79</t>
  </si>
  <si>
    <t xml:space="preserve">D. Crédito 4    </t>
  </si>
  <si>
    <t>TIIE + 0.80</t>
  </si>
  <si>
    <t xml:space="preserve">E. Crédito 5   </t>
  </si>
  <si>
    <t>TIIE + 0.88</t>
  </si>
  <si>
    <t>F. Crédito 6</t>
  </si>
  <si>
    <t>TIIE + 0.84</t>
  </si>
  <si>
    <t>G. Crédito 7</t>
  </si>
  <si>
    <t>TIIE + 2.20</t>
  </si>
  <si>
    <t>H. Crédito 8</t>
  </si>
  <si>
    <t>TIIE + 1.75</t>
  </si>
  <si>
    <t>I. Crédito 9</t>
  </si>
  <si>
    <t>TIIE + 1.95</t>
  </si>
  <si>
    <t>J. Crédito 10</t>
  </si>
  <si>
    <t>TIIE + 2.05</t>
  </si>
  <si>
    <t>K. Crédito 11</t>
  </si>
  <si>
    <t>L. Crédito 12</t>
  </si>
  <si>
    <t>TIIE + 2.40</t>
  </si>
  <si>
    <t>M. Crédito 13</t>
  </si>
  <si>
    <t>N. Crédito 14</t>
  </si>
  <si>
    <t>TIIE + 1.40</t>
  </si>
  <si>
    <t>Ñ. Crédito 15</t>
  </si>
  <si>
    <t>TIIE + 2.00</t>
  </si>
  <si>
    <t>O. Crédito 16</t>
  </si>
  <si>
    <t>TIIE + 1.85</t>
  </si>
  <si>
    <t>PODER EJECUTIVO DEL ESTADO DE NAYARIT</t>
  </si>
  <si>
    <t>Informe Analítico de Obligaciones Diferentes de Financiamientos – LDF</t>
  </si>
  <si>
    <t>Del 01 de enero al 30 de septiembre de 2019 (b)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</si>
  <si>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</si>
  <si>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</si>
  <si>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</si>
  <si>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</si>
  <si>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</si>
  <si>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</si>
  <si>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</si>
  <si>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</si>
  <si>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</si>
  <si>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30 de septiembre de 2019</t>
  </si>
  <si>
    <t>Monto pagado de la inversión actualizado al 30 de septiembre de 2019</t>
  </si>
  <si>
    <t>Saldo pendiente por pagar de la inversión al 30 de septiembre de 2019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</si>
  <si>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</si>
  <si>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</si>
  <si>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</si>
  <si>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</si>
  <si>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</si>
  <si>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</si>
  <si>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</si>
  <si>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</si>
  <si>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</si>
  <si>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</si>
  <si>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</si>
  <si>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</si>
  <si>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</si>
  <si>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</si>
  <si>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</si>
  <si>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</si>
  <si>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</si>
  <si>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</si>
  <si>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</si>
  <si>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</si>
  <si>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</si>
  <si>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</si>
  <si>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 xml:space="preserve">PODER EJECUTIVO DEL ESTADO DE NAYARIT
</t>
    </r>
    <r>
      <rPr>
        <b/>
        <sz val="9"/>
        <color indexed="8"/>
        <rFont val="Arial"/>
        <family val="2"/>
      </rPr>
      <t xml:space="preserve">Balance Presupuestario - LDF 
</t>
    </r>
    <r>
      <rPr>
        <b/>
        <sz val="8"/>
        <color indexed="8"/>
        <rFont val="Arial Narrow"/>
        <family val="2"/>
      </rPr>
      <t xml:space="preserve">Del 01 de enero al 30 de septiembre del 2019 (b)
</t>
    </r>
    <r>
      <rPr>
        <b/>
        <sz val="7.5"/>
        <color indexed="8"/>
        <rFont val="Arial Narrow"/>
        <family val="2"/>
      </rPr>
      <t>(PESOS)</t>
    </r>
  </si>
  <si>
    <t>Estimado/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</si>
  <si>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</si>
  <si>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</si>
  <si>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</si>
  <si>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</si>
  <si>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</si>
  <si>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</si>
  <si>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Presupuestarios¹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</si>
  <si>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</si>
  <si>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</si>
  <si>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</si>
  <si>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</si>
  <si>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</si>
  <si>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</si>
  <si>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</si>
  <si>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</si>
  <si>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</si>
  <si>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</si>
  <si>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</si>
  <si>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</si>
  <si>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</si>
  <si>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</si>
  <si>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IV.Balance Primario(IV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</si>
  <si>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</si>
  <si>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</si>
  <si>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</si>
  <si>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</si>
  <si>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</si>
  <si>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</si>
  <si>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</si>
  <si>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 )</t>
  </si>
  <si>
    <t>A3.1 Financiamiento Neto con Fuente de Pago de Ingresos de Libre Disposición (A3.1 = F1 - G1)</t>
  </si>
  <si>
    <t>V. Balance Presupuestario de Recursos Disponibles (V = A1 + A3.1 - B 1 + C1)</t>
  </si>
  <si>
    <t>VI. Balance Presupuestario de Recursos Disponibles sin Financiamiento Neto (VI = V - A3.1)</t>
  </si>
  <si>
    <t>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</si>
  <si>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</si>
  <si>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 A3.2)</t>
  </si>
  <si>
    <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 Ingresos Detallado - LDF
</t>
    </r>
    <r>
      <rPr>
        <b/>
        <sz val="8"/>
        <color indexed="8"/>
        <rFont val="Arial Narrow"/>
        <family val="2"/>
      </rPr>
      <t xml:space="preserve"> Del 01 de enero al 30 de septiembre del 2019 (b)
</t>
    </r>
    <r>
      <rPr>
        <b/>
        <sz val="7.5"/>
        <color indexed="8"/>
        <rFont val="Arial Narrow"/>
        <family val="2"/>
      </rPr>
      <t>(PESOS)</t>
    </r>
  </si>
  <si>
    <t>Concepto 
(c)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</si>
  <si>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</si>
  <si>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</si>
  <si>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</si>
  <si>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</si>
  <si>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</si>
  <si>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</si>
  <si>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</si>
  <si>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</si>
  <si>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</si>
  <si>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</si>
  <si>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</si>
  <si>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</si>
  <si>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</si>
  <si>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</si>
  <si>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</si>
  <si>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</si>
  <si>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</si>
  <si>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</si>
  <si>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</si>
  <si>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</si>
  <si>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</si>
  <si>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</si>
  <si>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</si>
  <si>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</si>
  <si>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</si>
  <si>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</si>
  <si>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</si>
  <si>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</si>
  <si>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</si>
  <si>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</si>
  <si>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</si>
  <si>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</si>
  <si>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</si>
  <si>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</si>
  <si>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</si>
  <si>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</si>
  <si>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</si>
  <si>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</si>
  <si>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</si>
  <si>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</si>
  <si>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</si>
  <si>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</si>
  <si>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</si>
  <si>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</si>
  <si>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</si>
  <si>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</si>
  <si>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</si>
  <si>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</si>
  <si>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</si>
  <si>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</si>
  <si>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</si>
  <si>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</si>
  <si>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</si>
  <si>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</si>
  <si>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</si>
  <si>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</si>
  <si>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</si>
  <si>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</si>
  <si>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</si>
  <si>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</si>
  <si>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</si>
  <si>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</si>
  <si>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</si>
  <si>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</si>
  <si>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</si>
  <si>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</si>
  <si>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</si>
  <si>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</si>
  <si>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por Objeto del Gasto (Capítulo y Concepto)
</t>
    </r>
    <r>
      <rPr>
        <b/>
        <sz val="8"/>
        <color indexed="8"/>
        <rFont val="Arial Narrow"/>
        <family val="2"/>
      </rPr>
      <t xml:space="preserve"> Del 01 de enero al 30 de septiembre del 2019 (b)
</t>
    </r>
    <r>
      <rPr>
        <b/>
        <sz val="7.5"/>
        <color indexed="8"/>
        <rFont val="Arial Narrow"/>
        <family val="2"/>
      </rPr>
      <t>(PESOS)</t>
    </r>
  </si>
  <si>
    <t>Egresos</t>
  </si>
  <si>
    <t>Subejercicio (e)</t>
  </si>
  <si>
    <t>Aprobado (d)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</si>
  <si>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</si>
  <si>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</si>
  <si>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</si>
  <si>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</si>
  <si>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</si>
  <si>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</si>
  <si>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</si>
  <si>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</si>
  <si>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</si>
  <si>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</si>
  <si>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</si>
  <si>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</si>
  <si>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</si>
  <si>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</si>
  <si>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</si>
  <si>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</si>
  <si>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</si>
  <si>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</si>
  <si>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</si>
  <si>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</si>
  <si>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</si>
  <si>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</si>
  <si>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</si>
  <si>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</si>
  <si>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</si>
  <si>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</si>
  <si>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</si>
  <si>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</si>
  <si>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</si>
  <si>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</si>
  <si>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</si>
  <si>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</si>
  <si>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</si>
  <si>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</si>
  <si>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</si>
  <si>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</si>
  <si>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</si>
  <si>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</si>
  <si>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</si>
  <si>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</si>
  <si>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</si>
  <si>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</si>
  <si>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</si>
  <si>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</si>
  <si>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</si>
  <si>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</si>
  <si>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</si>
  <si>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</si>
  <si>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</si>
  <si>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</si>
  <si>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</si>
  <si>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</si>
  <si>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</si>
  <si>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</si>
  <si>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</si>
  <si>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</si>
  <si>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</si>
  <si>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</si>
  <si>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</si>
  <si>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</si>
  <si>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</si>
  <si>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</si>
  <si>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</si>
  <si>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</si>
  <si>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</si>
  <si>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</si>
  <si>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</si>
  <si>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</si>
  <si>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</si>
  <si>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</si>
  <si>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</si>
  <si>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</si>
  <si>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</si>
  <si>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</si>
  <si>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</si>
  <si>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</si>
  <si>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</si>
  <si>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Administrativa
</t>
    </r>
    <r>
      <rPr>
        <b/>
        <sz val="8"/>
        <color indexed="8"/>
        <rFont val="Arial Narrow"/>
        <family val="2"/>
      </rPr>
      <t xml:space="preserve"> Del 01 de enero al 30 de septiembre del 2019 (b)
</t>
    </r>
    <r>
      <rPr>
        <b/>
        <sz val="7.5"/>
        <color indexed="8"/>
        <rFont val="Arial Narrow"/>
        <family val="2"/>
      </rPr>
      <t>(PESOS)</t>
    </r>
  </si>
  <si>
    <t>I. Gasto No Etiquetado  (I=A+B+C+D+E+F+G+H)</t>
  </si>
  <si>
    <t>A.  PODER LEGISLATIVO</t>
  </si>
  <si>
    <t>B. PODER EJECUTIVO</t>
  </si>
  <si>
    <t>Despacho del Ejecutivo</t>
  </si>
  <si>
    <t>Secretaría General de Gobierno</t>
  </si>
  <si>
    <t>Secretaría de Desarrollo Social</t>
  </si>
  <si>
    <t>Secretaría de Administración y Finanzas</t>
  </si>
  <si>
    <t>Secretaría de Planeación, Programación y Presupuesto</t>
  </si>
  <si>
    <t>Secretaría de Educación</t>
  </si>
  <si>
    <t>Secretaría de la Contraloría General</t>
  </si>
  <si>
    <t>Secretaría de Turismo</t>
  </si>
  <si>
    <t>Secretaría del Trabajo, Productividad y Desarrollo Económico</t>
  </si>
  <si>
    <t>Secretaría de Desarrollo Rural y Medio Ambiente</t>
  </si>
  <si>
    <t>Secretaría de Obras Públicas</t>
  </si>
  <si>
    <t>Secretaría de Seguridad Pública</t>
  </si>
  <si>
    <t>Erogaciones Generales</t>
  </si>
  <si>
    <t>Jubilaciones y Pensiones</t>
  </si>
  <si>
    <t>Subsidios y Transferencias</t>
  </si>
  <si>
    <t>C. PODER JUDICIAL</t>
  </si>
  <si>
    <t>D. ORGANISMOS AUTÓNOMOS</t>
  </si>
  <si>
    <t>E. MUNICIPIOS</t>
  </si>
  <si>
    <t>II. Gasto Etiquetado     (II=A+B+C+D+E+F+G+H+I+J+K+L+M+N+O+P)</t>
  </si>
  <si>
    <t>A. Gasto Federalizado</t>
  </si>
  <si>
    <t>B. Despacho del Ejecutivo</t>
  </si>
  <si>
    <t>C. Secretaría General de Gobierno</t>
  </si>
  <si>
    <t>D. Secretaría de Desarrollo Social</t>
  </si>
  <si>
    <t>E. Secretaría de Administración y Finanzas</t>
  </si>
  <si>
    <t>F. Secretaría de Planeación, Programación y Presupuesto</t>
  </si>
  <si>
    <t>G. Secretaría de Educación</t>
  </si>
  <si>
    <t>H. Secretaría de la Contraloría General</t>
  </si>
  <si>
    <t>I. Secretaría de Turismo</t>
  </si>
  <si>
    <t>J. Secretaría del Trabajo, Productividad y Desarrollo Económico</t>
  </si>
  <si>
    <t>K. Secretaría de Desarrollo Rural y Medio Ambiente</t>
  </si>
  <si>
    <t>L. Secretaría de Obras Públicas</t>
  </si>
  <si>
    <t>M. Secretaría de Seguridad Pública</t>
  </si>
  <si>
    <t>N. Erogaciones Generales</t>
  </si>
  <si>
    <t>O. Jubilaciones y Pensiones</t>
  </si>
  <si>
    <t>P. Subsidios y Transferencias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</si>
  <si>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Funcional (Finalidad y Función)
</t>
    </r>
    <r>
      <rPr>
        <b/>
        <sz val="8"/>
        <color indexed="8"/>
        <rFont val="Arial Narrow"/>
        <family val="2"/>
      </rPr>
      <t xml:space="preserve"> Del 01 de enero al 30 de septiembre del 2019 (b)
</t>
    </r>
    <r>
      <rPr>
        <b/>
        <sz val="7.5"/>
        <color indexed="8"/>
        <rFont val="Arial Narrow"/>
        <family val="2"/>
      </rPr>
      <t>(PESOS)</t>
    </r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</si>
  <si>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</si>
  <si>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</si>
  <si>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</si>
  <si>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</si>
  <si>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</si>
  <si>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</si>
  <si>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</si>
  <si>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</si>
  <si>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</si>
  <si>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</si>
  <si>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</si>
  <si>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</si>
  <si>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</si>
  <si>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</si>
  <si>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</si>
  <si>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</si>
  <si>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</si>
  <si>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</si>
  <si>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</si>
  <si>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</si>
  <si>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</si>
  <si>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</si>
  <si>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</si>
  <si>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</si>
  <si>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</si>
  <si>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</si>
  <si>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</si>
  <si>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</si>
  <si>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</si>
  <si>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</si>
  <si>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</si>
  <si>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</si>
  <si>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</si>
  <si>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</si>
  <si>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de Servicios Personales por Categoría
</t>
    </r>
    <r>
      <rPr>
        <b/>
        <sz val="8"/>
        <color indexed="8"/>
        <rFont val="Arial Narrow"/>
        <family val="2"/>
      </rPr>
      <t xml:space="preserve"> Del 01 de enero al 30 de septiembre del 2019 (b)
</t>
    </r>
    <r>
      <rPr>
        <b/>
        <sz val="7.5"/>
        <color indexed="8"/>
        <rFont val="Arial Narrow"/>
        <family val="2"/>
      </rPr>
      <t>(PESOS)</t>
    </r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</si>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</sst>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_ ;[Red]\-#,##0.00\ "/>
    <numFmt numFmtId="166" formatCode="#,##0_ ;[Red]\-#,##0\ "/>
  </numFmts>
  <fonts count="59">
    <font>
      <sz val="10"/>
      <color indexed="8"/>
      <name val="ARIAL"/>
      <family val="0"/>
    </font>
    <font>
      <b/>
      <sz val="5"/>
      <color indexed="8"/>
      <name val="Arial Narrow"/>
      <family val="0"/>
    </font>
    <font>
      <sz val="5"/>
      <color indexed="8"/>
      <name val="Arial Narrow"/>
      <family val="0"/>
    </font>
    <font>
      <b/>
      <sz val="8"/>
      <color indexed="8"/>
      <name val="Arial Narrow"/>
      <family val="2"/>
    </font>
    <font>
      <b/>
      <sz val="7"/>
      <color indexed="8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6.5"/>
      <color indexed="8"/>
      <name val="Arial Narrow"/>
      <family val="2"/>
    </font>
    <font>
      <sz val="6.5"/>
      <color indexed="8"/>
      <name val="Arial Narrow"/>
      <family val="2"/>
    </font>
    <font>
      <b/>
      <sz val="10"/>
      <color indexed="8"/>
      <name val="Arial"/>
      <family val="2"/>
    </font>
    <font>
      <sz val="6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9"/>
      <color indexed="8"/>
      <name val="Arial"/>
      <family val="2"/>
    </font>
    <font>
      <b/>
      <sz val="7.5"/>
      <color indexed="8"/>
      <name val="Arial Narrow"/>
      <family val="2"/>
    </font>
    <font>
      <sz val="7.5"/>
      <color indexed="8"/>
      <name val="Arial Narrow"/>
      <family val="2"/>
    </font>
    <font>
      <sz val="7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7"/>
      <color theme="1"/>
      <name val="Arial Narrow"/>
      <family val="2"/>
    </font>
    <font>
      <b/>
      <i/>
      <sz val="10"/>
      <color theme="1"/>
      <name val="Arial Narrow"/>
      <family val="2"/>
    </font>
    <font>
      <sz val="6.5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83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1" fillId="0" borderId="13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0" borderId="16" xfId="0" applyBorder="1" applyAlignment="1">
      <alignment vertical="top"/>
    </xf>
    <xf numFmtId="4" fontId="1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4" fontId="2" fillId="0" borderId="13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" fontId="2" fillId="0" borderId="16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 readingOrder="1"/>
    </xf>
    <xf numFmtId="0" fontId="1" fillId="0" borderId="14" xfId="0" applyFont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1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1" fillId="0" borderId="18" xfId="0" applyFont="1" applyBorder="1" applyAlignment="1">
      <alignment horizontal="left" vertical="top" wrapText="1" readingOrder="1"/>
    </xf>
    <xf numFmtId="0" fontId="1" fillId="0" borderId="15" xfId="0" applyFont="1" applyBorder="1" applyAlignment="1">
      <alignment horizontal="left" vertical="top" wrapText="1" readingOrder="1"/>
    </xf>
    <xf numFmtId="0" fontId="1" fillId="0" borderId="12" xfId="0" applyFont="1" applyBorder="1" applyAlignment="1">
      <alignment horizontal="left" vertical="top" wrapText="1" readingOrder="1"/>
    </xf>
    <xf numFmtId="0" fontId="1" fillId="0" borderId="13" xfId="0" applyFont="1" applyBorder="1" applyAlignment="1">
      <alignment horizontal="left" vertical="top" wrapText="1" readingOrder="1"/>
    </xf>
    <xf numFmtId="0" fontId="1" fillId="0" borderId="0" xfId="0" applyFont="1" applyBorder="1" applyAlignment="1">
      <alignment horizontal="left" vertical="top" wrapText="1" readingOrder="1"/>
    </xf>
    <xf numFmtId="0" fontId="1" fillId="0" borderId="20" xfId="0" applyFont="1" applyBorder="1" applyAlignment="1">
      <alignment horizontal="center" vertical="center" wrapText="1" readingOrder="1"/>
    </xf>
    <xf numFmtId="0" fontId="1" fillId="0" borderId="17" xfId="0" applyFont="1" applyBorder="1" applyAlignment="1">
      <alignment horizontal="center" vertical="center" wrapText="1" readingOrder="1"/>
    </xf>
    <xf numFmtId="0" fontId="1" fillId="0" borderId="18" xfId="0" applyFont="1" applyBorder="1" applyAlignment="1">
      <alignment horizontal="left" vertical="center" wrapText="1" readingOrder="1"/>
    </xf>
    <xf numFmtId="0" fontId="1" fillId="0" borderId="15" xfId="0" applyFont="1" applyBorder="1" applyAlignment="1">
      <alignment horizontal="left" vertical="center" wrapText="1" readingOrder="1"/>
    </xf>
    <xf numFmtId="0" fontId="1" fillId="0" borderId="10" xfId="0" applyFont="1" applyBorder="1" applyAlignment="1">
      <alignment horizontal="left" vertical="center" wrapText="1" readingOrder="1"/>
    </xf>
    <xf numFmtId="0" fontId="1" fillId="0" borderId="14" xfId="0" applyFont="1" applyBorder="1" applyAlignment="1">
      <alignment horizontal="left" vertical="center" wrapText="1" readingOrder="1"/>
    </xf>
    <xf numFmtId="0" fontId="1" fillId="0" borderId="19" xfId="0" applyFont="1" applyBorder="1" applyAlignment="1">
      <alignment horizontal="left" vertical="center" wrapText="1" readingOrder="1"/>
    </xf>
    <xf numFmtId="0" fontId="1" fillId="0" borderId="11" xfId="0" applyFont="1" applyBorder="1" applyAlignment="1">
      <alignment horizontal="left" vertical="center" wrapText="1" readingOrder="1"/>
    </xf>
    <xf numFmtId="0" fontId="2" fillId="0" borderId="12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left" vertical="top" wrapText="1" indent="1" readingOrder="1"/>
    </xf>
    <xf numFmtId="0" fontId="2" fillId="0" borderId="13" xfId="0" applyFont="1" applyBorder="1" applyAlignment="1">
      <alignment horizontal="left" vertical="top" wrapText="1" indent="1" readingOrder="1"/>
    </xf>
    <xf numFmtId="0" fontId="2" fillId="0" borderId="0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center" wrapText="1" readingOrder="1"/>
    </xf>
    <xf numFmtId="0" fontId="2" fillId="0" borderId="13" xfId="0" applyFont="1" applyBorder="1" applyAlignment="1">
      <alignment horizontal="left" vertical="center" wrapText="1" readingOrder="1"/>
    </xf>
    <xf numFmtId="0" fontId="2" fillId="0" borderId="12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left" vertical="center" wrapText="1" readingOrder="1"/>
    </xf>
    <xf numFmtId="4" fontId="2" fillId="0" borderId="13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4" fontId="2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4" fontId="1" fillId="0" borderId="13" xfId="0" applyNumberFormat="1" applyFont="1" applyBorder="1" applyAlignment="1">
      <alignment horizontal="right" vertical="top"/>
    </xf>
    <xf numFmtId="0" fontId="23" fillId="34" borderId="21" xfId="0" applyFont="1" applyFill="1" applyBorder="1" applyAlignment="1">
      <alignment horizontal="center" vertical="top" wrapText="1" readingOrder="1"/>
    </xf>
    <xf numFmtId="0" fontId="0" fillId="34" borderId="18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4" fillId="34" borderId="12" xfId="0" applyFont="1" applyFill="1" applyBorder="1" applyAlignment="1">
      <alignment horizontal="center" vertical="top" wrapText="1" readingOrder="1"/>
    </xf>
    <xf numFmtId="0" fontId="0" fillId="34" borderId="13" xfId="0" applyFill="1" applyBorder="1" applyAlignment="1">
      <alignment vertical="top"/>
    </xf>
    <xf numFmtId="0" fontId="4" fillId="34" borderId="13" xfId="0" applyFont="1" applyFill="1" applyBorder="1" applyAlignment="1">
      <alignment horizontal="center" vertical="top" wrapText="1" readingOrder="1"/>
    </xf>
    <xf numFmtId="0" fontId="4" fillId="34" borderId="10" xfId="0" applyFont="1" applyFill="1" applyBorder="1" applyAlignment="1">
      <alignment horizontal="center" vertical="top" wrapText="1" readingOrder="1"/>
    </xf>
    <xf numFmtId="0" fontId="0" fillId="34" borderId="14" xfId="0" applyFill="1" applyBorder="1" applyAlignment="1">
      <alignment vertical="top"/>
    </xf>
    <xf numFmtId="0" fontId="4" fillId="34" borderId="14" xfId="0" applyFont="1" applyFill="1" applyBorder="1" applyAlignment="1">
      <alignment horizontal="center" vertical="top" wrapText="1" readingOrder="1"/>
    </xf>
    <xf numFmtId="0" fontId="25" fillId="0" borderId="12" xfId="0" applyFont="1" applyBorder="1" applyAlignment="1">
      <alignment horizontal="left" vertical="top" wrapText="1"/>
    </xf>
    <xf numFmtId="4" fontId="25" fillId="0" borderId="13" xfId="0" applyNumberFormat="1" applyFont="1" applyBorder="1" applyAlignment="1">
      <alignment horizontal="right" vertical="top"/>
    </xf>
    <xf numFmtId="4" fontId="25" fillId="35" borderId="13" xfId="0" applyNumberFormat="1" applyFont="1" applyFill="1" applyBorder="1" applyAlignment="1">
      <alignment horizontal="right" vertical="top"/>
    </xf>
    <xf numFmtId="4" fontId="25" fillId="0" borderId="0" xfId="0" applyNumberFormat="1" applyFont="1" applyBorder="1" applyAlignment="1">
      <alignment horizontal="right" vertical="top"/>
    </xf>
    <xf numFmtId="0" fontId="26" fillId="0" borderId="12" xfId="0" applyFont="1" applyBorder="1" applyAlignment="1">
      <alignment horizontal="left" vertical="top" wrapText="1" indent="1"/>
    </xf>
    <xf numFmtId="4" fontId="26" fillId="0" borderId="13" xfId="0" applyNumberFormat="1" applyFont="1" applyBorder="1" applyAlignment="1">
      <alignment horizontal="right" vertical="top"/>
    </xf>
    <xf numFmtId="4" fontId="26" fillId="35" borderId="13" xfId="0" applyNumberFormat="1" applyFont="1" applyFill="1" applyBorder="1" applyAlignment="1">
      <alignment horizontal="right" vertical="top"/>
    </xf>
    <xf numFmtId="4" fontId="26" fillId="35" borderId="0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27" fillId="0" borderId="13" xfId="0" applyFont="1" applyBorder="1" applyAlignment="1">
      <alignment vertical="top"/>
    </xf>
    <xf numFmtId="4" fontId="26" fillId="33" borderId="13" xfId="0" applyNumberFormat="1" applyFont="1" applyFill="1" applyBorder="1" applyAlignment="1">
      <alignment horizontal="right" vertical="top"/>
    </xf>
    <xf numFmtId="4" fontId="26" fillId="33" borderId="0" xfId="0" applyNumberFormat="1" applyFont="1" applyFill="1" applyBorder="1" applyAlignment="1">
      <alignment horizontal="right" vertical="top"/>
    </xf>
    <xf numFmtId="4" fontId="25" fillId="35" borderId="0" xfId="0" applyNumberFormat="1" applyFont="1" applyFill="1" applyBorder="1" applyAlignment="1">
      <alignment horizontal="right" vertical="top"/>
    </xf>
    <xf numFmtId="0" fontId="26" fillId="0" borderId="12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4" fontId="26" fillId="0" borderId="14" xfId="0" applyNumberFormat="1" applyFont="1" applyBorder="1" applyAlignment="1">
      <alignment horizontal="right" vertical="top"/>
    </xf>
    <xf numFmtId="4" fontId="26" fillId="35" borderId="14" xfId="0" applyNumberFormat="1" applyFont="1" applyFill="1" applyBorder="1" applyAlignment="1">
      <alignment horizontal="right" vertical="top"/>
    </xf>
    <xf numFmtId="4" fontId="26" fillId="35" borderId="11" xfId="0" applyNumberFormat="1" applyFont="1" applyFill="1" applyBorder="1" applyAlignment="1">
      <alignment horizontal="right" vertical="top"/>
    </xf>
    <xf numFmtId="4" fontId="26" fillId="0" borderId="17" xfId="0" applyNumberFormat="1" applyFont="1" applyBorder="1" applyAlignment="1">
      <alignment horizontal="right" vertical="top"/>
    </xf>
    <xf numFmtId="0" fontId="28" fillId="0" borderId="0" xfId="0" applyFont="1" applyAlignment="1">
      <alignment horizontal="left" vertical="top" wrapText="1" readingOrder="1"/>
    </xf>
    <xf numFmtId="4" fontId="25" fillId="33" borderId="18" xfId="0" applyNumberFormat="1" applyFont="1" applyFill="1" applyBorder="1" applyAlignment="1">
      <alignment horizontal="center" vertical="center"/>
    </xf>
    <xf numFmtId="4" fontId="25" fillId="33" borderId="15" xfId="0" applyNumberFormat="1" applyFont="1" applyFill="1" applyBorder="1" applyAlignment="1">
      <alignment horizontal="center" vertical="center"/>
    </xf>
    <xf numFmtId="4" fontId="25" fillId="33" borderId="20" xfId="0" applyNumberFormat="1" applyFont="1" applyFill="1" applyBorder="1" applyAlignment="1">
      <alignment horizontal="center" vertical="center" wrapText="1"/>
    </xf>
    <xf numFmtId="4" fontId="25" fillId="33" borderId="18" xfId="0" applyNumberFormat="1" applyFont="1" applyFill="1" applyBorder="1" applyAlignment="1">
      <alignment horizontal="center" vertical="center" wrapText="1"/>
    </xf>
    <xf numFmtId="4" fontId="25" fillId="33" borderId="15" xfId="0" applyNumberFormat="1" applyFont="1" applyFill="1" applyBorder="1" applyAlignment="1">
      <alignment horizontal="center" vertical="center" wrapText="1"/>
    </xf>
    <xf numFmtId="4" fontId="25" fillId="33" borderId="12" xfId="0" applyNumberFormat="1" applyFont="1" applyFill="1" applyBorder="1" applyAlignment="1">
      <alignment horizontal="center" vertical="center"/>
    </xf>
    <xf numFmtId="4" fontId="25" fillId="33" borderId="13" xfId="0" applyNumberFormat="1" applyFont="1" applyFill="1" applyBorder="1" applyAlignment="1">
      <alignment horizontal="center" vertical="center"/>
    </xf>
    <xf numFmtId="4" fontId="25" fillId="33" borderId="16" xfId="0" applyNumberFormat="1" applyFont="1" applyFill="1" applyBorder="1" applyAlignment="1">
      <alignment horizontal="center" vertical="center" wrapText="1"/>
    </xf>
    <xf numFmtId="4" fontId="25" fillId="33" borderId="12" xfId="0" applyNumberFormat="1" applyFont="1" applyFill="1" applyBorder="1" applyAlignment="1">
      <alignment horizontal="center" vertical="center" wrapText="1"/>
    </xf>
    <xf numFmtId="4" fontId="25" fillId="33" borderId="13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/>
    </xf>
    <xf numFmtId="4" fontId="25" fillId="33" borderId="14" xfId="0" applyNumberFormat="1" applyFont="1" applyFill="1" applyBorder="1" applyAlignment="1">
      <alignment horizontal="center" vertical="center"/>
    </xf>
    <xf numFmtId="4" fontId="25" fillId="33" borderId="17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" fontId="25" fillId="33" borderId="14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0" xfId="0" applyBorder="1" applyAlignment="1">
      <alignment vertical="top"/>
    </xf>
    <xf numFmtId="0" fontId="3" fillId="0" borderId="12" xfId="0" applyFont="1" applyBorder="1" applyAlignment="1">
      <alignment vertical="top"/>
    </xf>
    <xf numFmtId="0" fontId="29" fillId="0" borderId="13" xfId="0" applyFont="1" applyBorder="1" applyAlignment="1">
      <alignment vertical="top" wrapText="1" readingOrder="1"/>
    </xf>
    <xf numFmtId="164" fontId="3" fillId="0" borderId="16" xfId="0" applyNumberFormat="1" applyFont="1" applyBorder="1" applyAlignment="1">
      <alignment vertical="top" wrapText="1" readingOrder="1"/>
    </xf>
    <xf numFmtId="0" fontId="29" fillId="0" borderId="16" xfId="0" applyFont="1" applyBorder="1" applyAlignment="1">
      <alignment vertical="top" wrapText="1" readingOrder="1"/>
    </xf>
    <xf numFmtId="0" fontId="29" fillId="0" borderId="12" xfId="0" applyFont="1" applyBorder="1" applyAlignment="1">
      <alignment vertical="top" wrapText="1" readingOrder="1"/>
    </xf>
    <xf numFmtId="164" fontId="3" fillId="0" borderId="13" xfId="0" applyNumberFormat="1" applyFont="1" applyBorder="1" applyAlignment="1">
      <alignment vertical="top" wrapText="1" readingOrder="1"/>
    </xf>
    <xf numFmtId="0" fontId="29" fillId="0" borderId="12" xfId="0" applyFont="1" applyBorder="1" applyAlignment="1">
      <alignment vertical="top"/>
    </xf>
    <xf numFmtId="164" fontId="29" fillId="0" borderId="16" xfId="49" applyNumberFormat="1" applyFont="1" applyBorder="1" applyAlignment="1">
      <alignment vertical="top"/>
    </xf>
    <xf numFmtId="0" fontId="29" fillId="0" borderId="16" xfId="0" applyFont="1" applyBorder="1" applyAlignment="1">
      <alignment horizontal="center" vertical="top" wrapText="1" readingOrder="1"/>
    </xf>
    <xf numFmtId="164" fontId="29" fillId="0" borderId="13" xfId="49" applyNumberFormat="1" applyFont="1" applyBorder="1" applyAlignment="1">
      <alignment vertical="top"/>
    </xf>
    <xf numFmtId="10" fontId="53" fillId="0" borderId="13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vertical="top" wrapText="1" readingOrder="1"/>
    </xf>
    <xf numFmtId="0" fontId="29" fillId="0" borderId="14" xfId="0" applyFont="1" applyBorder="1" applyAlignment="1">
      <alignment vertical="top" wrapText="1" readingOrder="1"/>
    </xf>
    <xf numFmtId="0" fontId="29" fillId="0" borderId="17" xfId="0" applyFont="1" applyBorder="1" applyAlignment="1">
      <alignment vertical="top" wrapText="1" readingOrder="1"/>
    </xf>
    <xf numFmtId="0" fontId="54" fillId="34" borderId="18" xfId="53" applyFont="1" applyFill="1" applyBorder="1" applyAlignment="1">
      <alignment horizontal="center" vertical="center"/>
      <protection/>
    </xf>
    <xf numFmtId="0" fontId="54" fillId="34" borderId="19" xfId="53" applyFont="1" applyFill="1" applyBorder="1" applyAlignment="1">
      <alignment horizontal="center" vertical="center"/>
      <protection/>
    </xf>
    <xf numFmtId="0" fontId="54" fillId="34" borderId="15" xfId="53" applyFont="1" applyFill="1" applyBorder="1" applyAlignment="1">
      <alignment horizontal="center" vertical="center"/>
      <protection/>
    </xf>
    <xf numFmtId="0" fontId="55" fillId="0" borderId="0" xfId="53" applyFont="1">
      <alignment/>
      <protection/>
    </xf>
    <xf numFmtId="0" fontId="54" fillId="34" borderId="12" xfId="53" applyFont="1" applyFill="1" applyBorder="1" applyAlignment="1">
      <alignment horizontal="center" vertical="center" wrapText="1"/>
      <protection/>
    </xf>
    <xf numFmtId="0" fontId="54" fillId="34" borderId="0" xfId="53" applyFont="1" applyFill="1" applyBorder="1" applyAlignment="1">
      <alignment horizontal="center" vertical="center" wrapText="1"/>
      <protection/>
    </xf>
    <xf numFmtId="0" fontId="54" fillId="34" borderId="13" xfId="53" applyFont="1" applyFill="1" applyBorder="1" applyAlignment="1">
      <alignment horizontal="center" vertical="center" wrapText="1"/>
      <protection/>
    </xf>
    <xf numFmtId="0" fontId="54" fillId="34" borderId="10" xfId="53" applyFont="1" applyFill="1" applyBorder="1" applyAlignment="1">
      <alignment horizontal="center" vertical="center" wrapText="1"/>
      <protection/>
    </xf>
    <xf numFmtId="0" fontId="54" fillId="34" borderId="11" xfId="53" applyFont="1" applyFill="1" applyBorder="1" applyAlignment="1">
      <alignment horizontal="center" vertical="center" wrapText="1"/>
      <protection/>
    </xf>
    <xf numFmtId="0" fontId="54" fillId="34" borderId="14" xfId="53" applyFont="1" applyFill="1" applyBorder="1" applyAlignment="1">
      <alignment horizontal="center" vertical="center" wrapText="1"/>
      <protection/>
    </xf>
    <xf numFmtId="0" fontId="56" fillId="34" borderId="18" xfId="53" applyFont="1" applyFill="1" applyBorder="1" applyAlignment="1">
      <alignment horizontal="center" vertical="center" wrapText="1"/>
      <protection/>
    </xf>
    <xf numFmtId="0" fontId="56" fillId="34" borderId="20" xfId="53" applyFont="1" applyFill="1" applyBorder="1" applyAlignment="1">
      <alignment horizontal="center" vertical="center" wrapText="1"/>
      <protection/>
    </xf>
    <xf numFmtId="0" fontId="56" fillId="34" borderId="15" xfId="53" applyFont="1" applyFill="1" applyBorder="1" applyAlignment="1">
      <alignment horizontal="center" vertical="center" wrapText="1"/>
      <protection/>
    </xf>
    <xf numFmtId="0" fontId="56" fillId="34" borderId="10" xfId="53" applyFont="1" applyFill="1" applyBorder="1" applyAlignment="1">
      <alignment horizontal="center" vertical="center"/>
      <protection/>
    </xf>
    <xf numFmtId="0" fontId="56" fillId="34" borderId="17" xfId="53" applyFont="1" applyFill="1" applyBorder="1" applyAlignment="1">
      <alignment horizontal="center" vertical="center"/>
      <protection/>
    </xf>
    <xf numFmtId="0" fontId="56" fillId="34" borderId="14" xfId="53" applyFont="1" applyFill="1" applyBorder="1" applyAlignment="1">
      <alignment horizontal="center" vertical="center"/>
      <protection/>
    </xf>
    <xf numFmtId="0" fontId="54" fillId="0" borderId="12" xfId="53" applyFont="1" applyBorder="1" applyAlignment="1">
      <alignment horizontal="justify" vertical="center" wrapText="1"/>
      <protection/>
    </xf>
    <xf numFmtId="0" fontId="57" fillId="0" borderId="16" xfId="53" applyFont="1" applyBorder="1" applyAlignment="1">
      <alignment horizontal="justify" vertical="center" wrapText="1"/>
      <protection/>
    </xf>
    <xf numFmtId="0" fontId="57" fillId="0" borderId="13" xfId="53" applyFont="1" applyBorder="1" applyAlignment="1">
      <alignment horizontal="justify" vertical="center" wrapText="1"/>
      <protection/>
    </xf>
    <xf numFmtId="0" fontId="56" fillId="0" borderId="12" xfId="53" applyFont="1" applyBorder="1" applyAlignment="1">
      <alignment horizontal="left" vertical="center" wrapText="1"/>
      <protection/>
    </xf>
    <xf numFmtId="165" fontId="56" fillId="0" borderId="16" xfId="53" applyNumberFormat="1" applyFont="1" applyBorder="1" applyAlignment="1">
      <alignment horizontal="right" vertical="center" wrapText="1"/>
      <protection/>
    </xf>
    <xf numFmtId="165" fontId="56" fillId="0" borderId="13" xfId="53" applyNumberFormat="1" applyFont="1" applyBorder="1" applyAlignment="1">
      <alignment horizontal="right" vertical="center" wrapText="1"/>
      <protection/>
    </xf>
    <xf numFmtId="0" fontId="58" fillId="0" borderId="12" xfId="53" applyFont="1" applyBorder="1" applyAlignment="1">
      <alignment horizontal="left" vertical="center" wrapText="1" indent="1"/>
      <protection/>
    </xf>
    <xf numFmtId="165" fontId="58" fillId="0" borderId="16" xfId="53" applyNumberFormat="1" applyFont="1" applyBorder="1" applyAlignment="1">
      <alignment horizontal="right" vertical="center" wrapText="1"/>
      <protection/>
    </xf>
    <xf numFmtId="165" fontId="58" fillId="0" borderId="13" xfId="53" applyNumberFormat="1" applyFont="1" applyBorder="1" applyAlignment="1">
      <alignment horizontal="right" vertical="center" wrapText="1"/>
      <protection/>
    </xf>
    <xf numFmtId="0" fontId="55" fillId="0" borderId="12" xfId="53" applyFont="1" applyBorder="1" applyAlignment="1">
      <alignment horizontal="left" vertical="center" wrapText="1"/>
      <protection/>
    </xf>
    <xf numFmtId="166" fontId="55" fillId="0" borderId="16" xfId="53" applyNumberFormat="1" applyFont="1" applyBorder="1" applyAlignment="1">
      <alignment horizontal="right" vertical="center" wrapText="1"/>
      <protection/>
    </xf>
    <xf numFmtId="166" fontId="55" fillId="0" borderId="13" xfId="53" applyNumberFormat="1" applyFont="1" applyBorder="1" applyAlignment="1">
      <alignment horizontal="right" vertical="center" wrapText="1"/>
      <protection/>
    </xf>
    <xf numFmtId="0" fontId="55" fillId="0" borderId="10" xfId="53" applyFont="1" applyBorder="1" applyAlignment="1">
      <alignment horizontal="justify" vertical="center" wrapText="1"/>
      <protection/>
    </xf>
    <xf numFmtId="166" fontId="54" fillId="0" borderId="17" xfId="53" applyNumberFormat="1" applyFont="1" applyBorder="1" applyAlignment="1">
      <alignment horizontal="justify" vertical="center" wrapText="1"/>
      <protection/>
    </xf>
    <xf numFmtId="166" fontId="54" fillId="0" borderId="14" xfId="53" applyNumberFormat="1" applyFont="1" applyBorder="1" applyAlignment="1">
      <alignment horizontal="justify" vertical="center" wrapText="1"/>
      <protection/>
    </xf>
    <xf numFmtId="0" fontId="55" fillId="0" borderId="0" xfId="53" applyFont="1" applyAlignment="1">
      <alignment horizontal="center"/>
      <protection/>
    </xf>
    <xf numFmtId="0" fontId="23" fillId="34" borderId="22" xfId="0" applyFont="1" applyFill="1" applyBorder="1" applyAlignment="1">
      <alignment horizontal="center" vertical="top" wrapText="1" readingOrder="1"/>
    </xf>
    <xf numFmtId="0" fontId="0" fillId="0" borderId="0" xfId="0" applyFill="1" applyAlignment="1">
      <alignment vertical="top"/>
    </xf>
    <xf numFmtId="0" fontId="3" fillId="34" borderId="18" xfId="0" applyFont="1" applyFill="1" applyBorder="1" applyAlignment="1">
      <alignment horizontal="left" vertical="top"/>
    </xf>
    <xf numFmtId="0" fontId="3" fillId="34" borderId="19" xfId="0" applyFont="1" applyFill="1" applyBorder="1" applyAlignment="1">
      <alignment horizontal="center" vertical="top" wrapText="1" readingOrder="1"/>
    </xf>
    <xf numFmtId="0" fontId="3" fillId="34" borderId="15" xfId="0" applyFont="1" applyFill="1" applyBorder="1" applyAlignment="1">
      <alignment horizontal="center" vertical="top" wrapText="1" readingOrder="1"/>
    </xf>
    <xf numFmtId="0" fontId="0" fillId="34" borderId="19" xfId="0" applyFill="1" applyBorder="1" applyAlignment="1">
      <alignment vertical="top"/>
    </xf>
    <xf numFmtId="0" fontId="3" fillId="34" borderId="15" xfId="0" applyFont="1" applyFill="1" applyBorder="1" applyAlignment="1">
      <alignment horizontal="center" vertical="top" wrapText="1" readingOrder="1"/>
    </xf>
    <xf numFmtId="0" fontId="0" fillId="36" borderId="0" xfId="0" applyFill="1" applyAlignment="1">
      <alignment vertical="top"/>
    </xf>
    <xf numFmtId="0" fontId="0" fillId="34" borderId="10" xfId="0" applyFill="1" applyBorder="1" applyAlignment="1">
      <alignment vertical="top"/>
    </xf>
    <xf numFmtId="0" fontId="3" fillId="34" borderId="11" xfId="0" applyFont="1" applyFill="1" applyBorder="1" applyAlignment="1">
      <alignment horizontal="center" vertical="top" wrapText="1" readingOrder="1"/>
    </xf>
    <xf numFmtId="0" fontId="0" fillId="34" borderId="11" xfId="0" applyFill="1" applyBorder="1" applyAlignment="1">
      <alignment vertical="top"/>
    </xf>
    <xf numFmtId="0" fontId="3" fillId="34" borderId="14" xfId="0" applyFont="1" applyFill="1" applyBorder="1" applyAlignment="1">
      <alignment horizontal="center" vertical="top" wrapText="1" readingOrder="1"/>
    </xf>
    <xf numFmtId="0" fontId="33" fillId="0" borderId="12" xfId="0" applyFont="1" applyBorder="1" applyAlignment="1">
      <alignment horizontal="left" vertical="top" wrapText="1"/>
    </xf>
    <xf numFmtId="4" fontId="33" fillId="0" borderId="0" xfId="0" applyNumberFormat="1" applyFont="1" applyBorder="1" applyAlignment="1">
      <alignment horizontal="right" vertical="top"/>
    </xf>
    <xf numFmtId="4" fontId="33" fillId="0" borderId="13" xfId="0" applyNumberFormat="1" applyFont="1" applyBorder="1" applyAlignment="1">
      <alignment horizontal="right" vertical="top"/>
    </xf>
    <xf numFmtId="0" fontId="34" fillId="0" borderId="12" xfId="0" applyFont="1" applyBorder="1" applyAlignment="1">
      <alignment horizontal="left" vertical="top" wrapText="1" indent="1"/>
    </xf>
    <xf numFmtId="4" fontId="34" fillId="0" borderId="0" xfId="0" applyNumberFormat="1" applyFont="1" applyBorder="1" applyAlignment="1">
      <alignment horizontal="right" vertical="top"/>
    </xf>
    <xf numFmtId="4" fontId="34" fillId="0" borderId="13" xfId="0" applyNumberFormat="1" applyFont="1" applyBorder="1" applyAlignment="1">
      <alignment horizontal="right" vertical="top"/>
    </xf>
    <xf numFmtId="0" fontId="0" fillId="33" borderId="0" xfId="0" applyFill="1" applyBorder="1" applyAlignment="1">
      <alignment horizontal="left" vertical="top" wrapText="1" readingOrder="1"/>
    </xf>
    <xf numFmtId="0" fontId="0" fillId="33" borderId="13" xfId="0" applyFill="1" applyBorder="1" applyAlignment="1">
      <alignment horizontal="left" vertical="top" wrapText="1" readingOrder="1"/>
    </xf>
    <xf numFmtId="0" fontId="34" fillId="0" borderId="12" xfId="0" applyFont="1" applyBorder="1" applyAlignment="1">
      <alignment vertical="top" wrapText="1"/>
    </xf>
    <xf numFmtId="4" fontId="34" fillId="0" borderId="0" xfId="0" applyNumberFormat="1" applyFont="1" applyBorder="1" applyAlignment="1">
      <alignment vertical="top"/>
    </xf>
    <xf numFmtId="4" fontId="34" fillId="0" borderId="13" xfId="0" applyNumberFormat="1" applyFont="1" applyBorder="1" applyAlignment="1">
      <alignment horizontal="right" vertical="top"/>
    </xf>
    <xf numFmtId="0" fontId="0" fillId="33" borderId="0" xfId="0" applyFill="1" applyBorder="1" applyAlignment="1">
      <alignment vertical="top" wrapText="1" readingOrder="1"/>
    </xf>
    <xf numFmtId="0" fontId="0" fillId="33" borderId="13" xfId="0" applyFill="1" applyBorder="1" applyAlignment="1">
      <alignment vertical="top" wrapText="1" readingOrder="1"/>
    </xf>
    <xf numFmtId="0" fontId="3" fillId="34" borderId="18" xfId="0" applyFont="1" applyFill="1" applyBorder="1" applyAlignment="1">
      <alignment horizontal="center" vertical="top" wrapText="1" readingOrder="1"/>
    </xf>
    <xf numFmtId="0" fontId="3" fillId="34" borderId="20" xfId="0" applyFont="1" applyFill="1" applyBorder="1" applyAlignment="1">
      <alignment horizontal="center" vertical="top" wrapText="1" readingOrder="1"/>
    </xf>
    <xf numFmtId="0" fontId="3" fillId="34" borderId="10" xfId="0" applyFont="1" applyFill="1" applyBorder="1" applyAlignment="1">
      <alignment horizontal="center" vertical="top" wrapText="1" readingOrder="1"/>
    </xf>
    <xf numFmtId="0" fontId="0" fillId="34" borderId="17" xfId="0" applyFill="1" applyBorder="1" applyAlignment="1">
      <alignment vertical="top"/>
    </xf>
    <xf numFmtId="0" fontId="33" fillId="0" borderId="18" xfId="0" applyFont="1" applyBorder="1" applyAlignment="1">
      <alignment horizontal="left" vertical="top" wrapText="1"/>
    </xf>
    <xf numFmtId="4" fontId="33" fillId="0" borderId="19" xfId="0" applyNumberFormat="1" applyFont="1" applyBorder="1" applyAlignment="1">
      <alignment horizontal="right" vertical="top"/>
    </xf>
    <xf numFmtId="4" fontId="33" fillId="0" borderId="15" xfId="0" applyNumberFormat="1" applyFont="1" applyBorder="1" applyAlignment="1">
      <alignment horizontal="right" vertical="top"/>
    </xf>
    <xf numFmtId="0" fontId="0" fillId="0" borderId="19" xfId="0" applyBorder="1" applyAlignment="1">
      <alignment vertical="top"/>
    </xf>
    <xf numFmtId="0" fontId="34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/>
    </xf>
    <xf numFmtId="0" fontId="23" fillId="34" borderId="18" xfId="0" applyFont="1" applyFill="1" applyBorder="1" applyAlignment="1">
      <alignment horizontal="center" vertical="top" wrapText="1" readingOrder="1"/>
    </xf>
    <xf numFmtId="0" fontId="23" fillId="34" borderId="19" xfId="0" applyFont="1" applyFill="1" applyBorder="1" applyAlignment="1">
      <alignment horizontal="center" vertical="top" wrapText="1" readingOrder="1"/>
    </xf>
    <xf numFmtId="0" fontId="23" fillId="34" borderId="15" xfId="0" applyFont="1" applyFill="1" applyBorder="1" applyAlignment="1">
      <alignment horizontal="center" vertical="top" wrapText="1" readingOrder="1"/>
    </xf>
    <xf numFmtId="0" fontId="23" fillId="34" borderId="12" xfId="0" applyFont="1" applyFill="1" applyBorder="1" applyAlignment="1">
      <alignment horizontal="center" vertical="top" wrapText="1" readingOrder="1"/>
    </xf>
    <xf numFmtId="0" fontId="23" fillId="34" borderId="0" xfId="0" applyFont="1" applyFill="1" applyBorder="1" applyAlignment="1">
      <alignment horizontal="center" vertical="top" wrapText="1" readingOrder="1"/>
    </xf>
    <xf numFmtId="0" fontId="23" fillId="34" borderId="13" xfId="0" applyFont="1" applyFill="1" applyBorder="1" applyAlignment="1">
      <alignment horizontal="center" vertical="top" wrapText="1" readingOrder="1"/>
    </xf>
    <xf numFmtId="0" fontId="23" fillId="34" borderId="10" xfId="0" applyFont="1" applyFill="1" applyBorder="1" applyAlignment="1">
      <alignment horizontal="center" vertical="top" wrapText="1" readingOrder="1"/>
    </xf>
    <xf numFmtId="0" fontId="23" fillId="34" borderId="11" xfId="0" applyFont="1" applyFill="1" applyBorder="1" applyAlignment="1">
      <alignment horizontal="center" vertical="top" wrapText="1" readingOrder="1"/>
    </xf>
    <xf numFmtId="0" fontId="23" fillId="34" borderId="14" xfId="0" applyFont="1" applyFill="1" applyBorder="1" applyAlignment="1">
      <alignment horizontal="center" vertical="top" wrapText="1" readingOrder="1"/>
    </xf>
    <xf numFmtId="0" fontId="3" fillId="34" borderId="18" xfId="0" applyFont="1" applyFill="1" applyBorder="1" applyAlignment="1">
      <alignment horizontal="center" vertical="center" wrapText="1" readingOrder="1"/>
    </xf>
    <xf numFmtId="0" fontId="3" fillId="34" borderId="18" xfId="0" applyFont="1" applyFill="1" applyBorder="1" applyAlignment="1">
      <alignment horizontal="center" vertical="top" wrapText="1" readingOrder="1"/>
    </xf>
    <xf numFmtId="0" fontId="3" fillId="34" borderId="19" xfId="0" applyFont="1" applyFill="1" applyBorder="1" applyAlignment="1">
      <alignment horizontal="center" vertical="top" wrapText="1" readingOrder="1"/>
    </xf>
    <xf numFmtId="0" fontId="3" fillId="34" borderId="20" xfId="0" applyFont="1" applyFill="1" applyBorder="1" applyAlignment="1">
      <alignment horizontal="center" vertical="center" wrapText="1" readingOrder="1"/>
    </xf>
    <xf numFmtId="0" fontId="3" fillId="34" borderId="12" xfId="0" applyFont="1" applyFill="1" applyBorder="1" applyAlignment="1">
      <alignment horizontal="center" vertical="center" wrapText="1" readingOrder="1"/>
    </xf>
    <xf numFmtId="0" fontId="0" fillId="34" borderId="0" xfId="0" applyFill="1" applyBorder="1" applyAlignment="1">
      <alignment vertical="top"/>
    </xf>
    <xf numFmtId="0" fontId="3" fillId="34" borderId="10" xfId="0" applyFont="1" applyFill="1" applyBorder="1" applyAlignment="1">
      <alignment horizontal="center" vertical="top" wrapText="1" readingOrder="1"/>
    </xf>
    <xf numFmtId="0" fontId="3" fillId="34" borderId="11" xfId="0" applyFont="1" applyFill="1" applyBorder="1" applyAlignment="1">
      <alignment horizontal="center" vertical="top" wrapText="1" readingOrder="1"/>
    </xf>
    <xf numFmtId="0" fontId="3" fillId="34" borderId="16" xfId="0" applyFont="1" applyFill="1" applyBorder="1" applyAlignment="1">
      <alignment horizontal="center" vertical="center" wrapText="1" readingOrder="1"/>
    </xf>
    <xf numFmtId="0" fontId="3" fillId="34" borderId="10" xfId="0" applyFont="1" applyFill="1" applyBorder="1" applyAlignment="1">
      <alignment horizontal="center" vertical="center" wrapText="1" readingOrder="1"/>
    </xf>
    <xf numFmtId="0" fontId="3" fillId="34" borderId="17" xfId="0" applyFont="1" applyFill="1" applyBorder="1" applyAlignment="1">
      <alignment horizontal="center" vertical="center" wrapText="1" readingOrder="1"/>
    </xf>
    <xf numFmtId="0" fontId="33" fillId="0" borderId="18" xfId="0" applyFont="1" applyBorder="1" applyAlignment="1">
      <alignment vertical="top" wrapText="1"/>
    </xf>
    <xf numFmtId="0" fontId="34" fillId="0" borderId="12" xfId="0" applyFont="1" applyBorder="1" applyAlignment="1">
      <alignment horizontal="left" vertical="top" wrapText="1" indent="1"/>
    </xf>
    <xf numFmtId="4" fontId="34" fillId="0" borderId="13" xfId="0" applyNumberFormat="1" applyFont="1" applyBorder="1" applyAlignment="1">
      <alignment horizontal="right" vertical="top"/>
    </xf>
    <xf numFmtId="4" fontId="34" fillId="0" borderId="16" xfId="0" applyNumberFormat="1" applyFont="1" applyBorder="1" applyAlignment="1">
      <alignment horizontal="right" vertical="top"/>
    </xf>
    <xf numFmtId="0" fontId="34" fillId="0" borderId="12" xfId="0" applyFont="1" applyBorder="1" applyAlignment="1">
      <alignment horizontal="left" vertical="top" wrapText="1" indent="2"/>
    </xf>
    <xf numFmtId="0" fontId="34" fillId="0" borderId="12" xfId="0" applyFont="1" applyBorder="1" applyAlignment="1">
      <alignment horizontal="left" vertical="center" wrapText="1" indent="2" readingOrder="1"/>
    </xf>
    <xf numFmtId="4" fontId="34" fillId="0" borderId="16" xfId="0" applyNumberFormat="1" applyFont="1" applyBorder="1" applyAlignment="1">
      <alignment horizontal="right" vertical="center"/>
    </xf>
    <xf numFmtId="0" fontId="33" fillId="0" borderId="12" xfId="0" applyFont="1" applyBorder="1" applyAlignment="1">
      <alignment horizontal="left" vertical="top" wrapText="1" readingOrder="1"/>
    </xf>
    <xf numFmtId="4" fontId="33" fillId="0" borderId="13" xfId="0" applyNumberFormat="1" applyFont="1" applyBorder="1" applyAlignment="1">
      <alignment horizontal="right" vertical="top"/>
    </xf>
    <xf numFmtId="4" fontId="33" fillId="0" borderId="16" xfId="0" applyNumberFormat="1" applyFont="1" applyBorder="1" applyAlignment="1">
      <alignment horizontal="right" vertical="top"/>
    </xf>
    <xf numFmtId="4" fontId="0" fillId="0" borderId="13" xfId="0" applyNumberFormat="1" applyBorder="1" applyAlignment="1">
      <alignment vertical="top"/>
    </xf>
    <xf numFmtId="0" fontId="33" fillId="0" borderId="12" xfId="0" applyFont="1" applyBorder="1" applyAlignment="1">
      <alignment horizontal="left" vertical="top" wrapText="1"/>
    </xf>
    <xf numFmtId="0" fontId="0" fillId="37" borderId="13" xfId="0" applyFill="1" applyBorder="1" applyAlignment="1">
      <alignment vertical="top"/>
    </xf>
    <xf numFmtId="4" fontId="34" fillId="0" borderId="16" xfId="0" applyNumberFormat="1" applyFont="1" applyBorder="1" applyAlignment="1">
      <alignment horizontal="right" vertical="top"/>
    </xf>
    <xf numFmtId="4" fontId="34" fillId="0" borderId="13" xfId="0" applyNumberFormat="1" applyFont="1" applyBorder="1" applyAlignment="1">
      <alignment horizontal="right" vertical="center"/>
    </xf>
    <xf numFmtId="4" fontId="34" fillId="0" borderId="16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 indent="2"/>
    </xf>
    <xf numFmtId="0" fontId="33" fillId="0" borderId="12" xfId="0" applyFont="1" applyBorder="1" applyAlignment="1">
      <alignment horizontal="left" vertical="top" wrapText="1" readingOrder="1"/>
    </xf>
    <xf numFmtId="0" fontId="33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4" fontId="33" fillId="0" borderId="13" xfId="0" applyNumberFormat="1" applyFont="1" applyBorder="1" applyAlignment="1">
      <alignment horizontal="right"/>
    </xf>
    <xf numFmtId="4" fontId="33" fillId="0" borderId="16" xfId="0" applyNumberFormat="1" applyFont="1" applyBorder="1" applyAlignment="1">
      <alignment horizontal="right"/>
    </xf>
    <xf numFmtId="0" fontId="0" fillId="0" borderId="0" xfId="0" applyAlignment="1">
      <alignment/>
    </xf>
    <xf numFmtId="0" fontId="33" fillId="0" borderId="12" xfId="0" applyFont="1" applyBorder="1" applyAlignment="1">
      <alignment horizontal="left" vertical="top" wrapText="1" indent="1"/>
    </xf>
    <xf numFmtId="0" fontId="0" fillId="0" borderId="12" xfId="0" applyBorder="1" applyAlignment="1">
      <alignment horizontal="left" vertical="top" indent="1"/>
    </xf>
    <xf numFmtId="0" fontId="34" fillId="0" borderId="12" xfId="0" applyFont="1" applyBorder="1" applyAlignment="1">
      <alignment horizontal="left" vertical="top" wrapText="1" indent="1" readingOrder="1"/>
    </xf>
    <xf numFmtId="0" fontId="33" fillId="0" borderId="10" xfId="0" applyFont="1" applyBorder="1" applyAlignment="1">
      <alignment horizontal="left" vertical="top" wrapText="1" indent="1"/>
    </xf>
    <xf numFmtId="4" fontId="33" fillId="0" borderId="14" xfId="0" applyNumberFormat="1" applyFont="1" applyBorder="1" applyAlignment="1">
      <alignment horizontal="right" vertical="top"/>
    </xf>
    <xf numFmtId="4" fontId="33" fillId="0" borderId="17" xfId="0" applyNumberFormat="1" applyFont="1" applyBorder="1" applyAlignment="1">
      <alignment horizontal="right" vertical="top"/>
    </xf>
    <xf numFmtId="0" fontId="3" fillId="34" borderId="18" xfId="0" applyFont="1" applyFill="1" applyBorder="1" applyAlignment="1">
      <alignment horizontal="center" vertical="center" wrapText="1" readingOrder="1"/>
    </xf>
    <xf numFmtId="0" fontId="3" fillId="34" borderId="15" xfId="0" applyFont="1" applyFill="1" applyBorder="1" applyAlignment="1">
      <alignment horizontal="center" vertical="center" wrapText="1" readingOrder="1"/>
    </xf>
    <xf numFmtId="0" fontId="3" fillId="34" borderId="21" xfId="0" applyFont="1" applyFill="1" applyBorder="1" applyAlignment="1">
      <alignment horizontal="center" vertical="top" wrapText="1" readingOrder="1"/>
    </xf>
    <xf numFmtId="0" fontId="3" fillId="34" borderId="21" xfId="0" applyFont="1" applyFill="1" applyBorder="1" applyAlignment="1">
      <alignment horizontal="center" vertical="center" wrapText="1" readingOrder="1"/>
    </xf>
    <xf numFmtId="0" fontId="3" fillId="34" borderId="12" xfId="0" applyFont="1" applyFill="1" applyBorder="1" applyAlignment="1">
      <alignment horizontal="center" vertical="center" wrapText="1" readingOrder="1"/>
    </xf>
    <xf numFmtId="0" fontId="3" fillId="34" borderId="13" xfId="0" applyFont="1" applyFill="1" applyBorder="1" applyAlignment="1">
      <alignment horizontal="center" vertical="center" wrapText="1" readingOrder="1"/>
    </xf>
    <xf numFmtId="0" fontId="3" fillId="34" borderId="20" xfId="0" applyFont="1" applyFill="1" applyBorder="1" applyAlignment="1">
      <alignment horizontal="center" vertical="center" wrapText="1" readingOrder="1"/>
    </xf>
    <xf numFmtId="0" fontId="3" fillId="34" borderId="10" xfId="0" applyFont="1" applyFill="1" applyBorder="1" applyAlignment="1">
      <alignment horizontal="center" vertical="center" wrapText="1" readingOrder="1"/>
    </xf>
    <xf numFmtId="0" fontId="3" fillId="34" borderId="14" xfId="0" applyFont="1" applyFill="1" applyBorder="1" applyAlignment="1">
      <alignment horizontal="center" vertical="center" wrapText="1" readingOrder="1"/>
    </xf>
    <xf numFmtId="0" fontId="3" fillId="34" borderId="17" xfId="0" applyFont="1" applyFill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left" vertical="top" wrapText="1"/>
    </xf>
    <xf numFmtId="4" fontId="4" fillId="0" borderId="13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0" fontId="35" fillId="0" borderId="12" xfId="0" applyFont="1" applyBorder="1" applyAlignment="1">
      <alignment horizontal="left" vertical="top" wrapText="1"/>
    </xf>
    <xf numFmtId="4" fontId="35" fillId="0" borderId="13" xfId="0" applyNumberFormat="1" applyFont="1" applyBorder="1" applyAlignment="1">
      <alignment horizontal="right" vertical="top"/>
    </xf>
    <xf numFmtId="4" fontId="35" fillId="0" borderId="0" xfId="0" applyNumberFormat="1" applyFont="1" applyBorder="1" applyAlignment="1">
      <alignment horizontal="right" vertical="top"/>
    </xf>
    <xf numFmtId="4" fontId="35" fillId="0" borderId="13" xfId="0" applyNumberFormat="1" applyFont="1" applyBorder="1" applyAlignment="1">
      <alignment horizontal="right" vertical="top"/>
    </xf>
    <xf numFmtId="0" fontId="35" fillId="0" borderId="12" xfId="0" applyFont="1" applyBorder="1" applyAlignment="1">
      <alignment horizontal="left" vertical="top" wrapText="1" indent="2"/>
    </xf>
    <xf numFmtId="4" fontId="35" fillId="0" borderId="13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readingOrder="1"/>
    </xf>
    <xf numFmtId="4" fontId="35" fillId="0" borderId="16" xfId="0" applyNumberFormat="1" applyFont="1" applyBorder="1" applyAlignment="1">
      <alignment horizontal="right" vertical="center"/>
    </xf>
    <xf numFmtId="4" fontId="35" fillId="0" borderId="12" xfId="0" applyNumberFormat="1" applyFont="1" applyBorder="1" applyAlignment="1">
      <alignment horizontal="right" vertical="center"/>
    </xf>
    <xf numFmtId="4" fontId="35" fillId="0" borderId="13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readingOrder="1"/>
    </xf>
    <xf numFmtId="4" fontId="35" fillId="0" borderId="0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indent="2" readingOrder="1"/>
    </xf>
    <xf numFmtId="4" fontId="35" fillId="0" borderId="16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4" fontId="25" fillId="0" borderId="0" xfId="0" applyNumberFormat="1" applyFont="1" applyBorder="1" applyAlignment="1">
      <alignment horizontal="right" vertical="top"/>
    </xf>
    <xf numFmtId="4" fontId="25" fillId="0" borderId="13" xfId="0" applyNumberFormat="1" applyFont="1" applyBorder="1" applyAlignment="1">
      <alignment horizontal="right" vertical="top"/>
    </xf>
    <xf numFmtId="4" fontId="26" fillId="0" borderId="0" xfId="0" applyNumberFormat="1" applyFont="1" applyBorder="1" applyAlignment="1">
      <alignment horizontal="right" vertical="top"/>
    </xf>
    <xf numFmtId="4" fontId="26" fillId="0" borderId="13" xfId="0" applyNumberFormat="1" applyFont="1" applyBorder="1" applyAlignment="1">
      <alignment horizontal="right" vertical="top"/>
    </xf>
    <xf numFmtId="0" fontId="26" fillId="0" borderId="12" xfId="0" applyFont="1" applyBorder="1" applyAlignment="1">
      <alignment horizontal="left" vertical="top" wrapText="1" indent="2"/>
    </xf>
    <xf numFmtId="0" fontId="26" fillId="0" borderId="12" xfId="0" applyFont="1" applyBorder="1" applyAlignment="1">
      <alignment horizontal="left" vertical="top" wrapText="1" indent="1" readingOrder="1"/>
    </xf>
    <xf numFmtId="4" fontId="26" fillId="0" borderId="16" xfId="0" applyNumberFormat="1" applyFont="1" applyBorder="1" applyAlignment="1">
      <alignment horizontal="right" vertical="center" wrapText="1"/>
    </xf>
    <xf numFmtId="4" fontId="26" fillId="0" borderId="16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inden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5"/>
  <sheetViews>
    <sheetView showGridLines="0" tabSelected="1" zoomScalePageLayoutView="0" workbookViewId="0" topLeftCell="A1">
      <selection activeCell="A1" sqref="A1:I4"/>
    </sheetView>
  </sheetViews>
  <sheetFormatPr defaultColWidth="6.8515625" defaultRowHeight="12.75" customHeight="1"/>
  <cols>
    <col min="1" max="1" width="17.00390625" style="0" customWidth="1"/>
    <col min="2" max="2" width="15.8515625" style="0" customWidth="1"/>
    <col min="3" max="3" width="9.421875" style="0" customWidth="1"/>
    <col min="4" max="4" width="10.421875" style="0" customWidth="1"/>
    <col min="5" max="5" width="1.57421875" style="0" customWidth="1"/>
    <col min="6" max="6" width="16.00390625" style="0" customWidth="1"/>
    <col min="7" max="7" width="14.421875" style="0" customWidth="1"/>
    <col min="8" max="8" width="9.421875" style="0" customWidth="1"/>
    <col min="9" max="9" width="10.421875" style="0" customWidth="1"/>
  </cols>
  <sheetData>
    <row r="1" spans="1:9" ht="10.5" customHeight="1">
      <c r="A1" s="29" t="s">
        <v>119</v>
      </c>
      <c r="B1" s="30"/>
      <c r="C1" s="30"/>
      <c r="D1" s="30"/>
      <c r="E1" s="30"/>
      <c r="F1" s="30"/>
      <c r="G1" s="30"/>
      <c r="H1" s="30"/>
      <c r="I1" s="31"/>
    </row>
    <row r="2" spans="1:9" ht="10.5" customHeight="1">
      <c r="A2" s="32"/>
      <c r="B2" s="33"/>
      <c r="C2" s="33"/>
      <c r="D2" s="33"/>
      <c r="E2" s="33"/>
      <c r="F2" s="33"/>
      <c r="G2" s="33"/>
      <c r="H2" s="33"/>
      <c r="I2" s="34"/>
    </row>
    <row r="3" spans="1:9" ht="10.5" customHeight="1">
      <c r="A3" s="32"/>
      <c r="B3" s="33"/>
      <c r="C3" s="33"/>
      <c r="D3" s="33"/>
      <c r="E3" s="33"/>
      <c r="F3" s="33"/>
      <c r="G3" s="33"/>
      <c r="H3" s="33"/>
      <c r="I3" s="34"/>
    </row>
    <row r="4" spans="1:9" ht="18" customHeight="1">
      <c r="A4" s="35"/>
      <c r="B4" s="36"/>
      <c r="C4" s="36"/>
      <c r="D4" s="36"/>
      <c r="E4" s="36"/>
      <c r="F4" s="36"/>
      <c r="G4" s="36"/>
      <c r="H4" s="36"/>
      <c r="I4" s="37"/>
    </row>
    <row r="5" spans="1:9" ht="9" customHeight="1">
      <c r="A5" s="45" t="s">
        <v>0</v>
      </c>
      <c r="B5" s="46"/>
      <c r="C5" s="43" t="s">
        <v>120</v>
      </c>
      <c r="D5" s="43" t="s">
        <v>1</v>
      </c>
      <c r="E5" s="45" t="s">
        <v>0</v>
      </c>
      <c r="F5" s="49"/>
      <c r="G5" s="46"/>
      <c r="H5" s="27" t="s">
        <v>120</v>
      </c>
      <c r="I5" s="27" t="s">
        <v>1</v>
      </c>
    </row>
    <row r="6" spans="1:9" ht="9" customHeight="1">
      <c r="A6" s="47"/>
      <c r="B6" s="48"/>
      <c r="C6" s="44"/>
      <c r="D6" s="44"/>
      <c r="E6" s="47"/>
      <c r="F6" s="50"/>
      <c r="G6" s="48"/>
      <c r="H6" s="28"/>
      <c r="I6" s="28"/>
    </row>
    <row r="7" spans="1:9" ht="6" customHeight="1">
      <c r="A7" s="38" t="s">
        <v>2</v>
      </c>
      <c r="B7" s="39"/>
      <c r="C7" s="6"/>
      <c r="D7" s="9"/>
      <c r="E7" s="42" t="s">
        <v>3</v>
      </c>
      <c r="F7" s="42"/>
      <c r="G7" s="41"/>
      <c r="H7" s="15"/>
      <c r="I7" s="15"/>
    </row>
    <row r="8" spans="1:9" ht="6.75" customHeight="1">
      <c r="A8" s="40"/>
      <c r="B8" s="41"/>
      <c r="C8" s="4"/>
      <c r="D8" s="10"/>
      <c r="E8" s="42"/>
      <c r="F8" s="42"/>
      <c r="G8" s="41"/>
      <c r="H8" s="4"/>
      <c r="I8" s="4"/>
    </row>
    <row r="9" spans="1:9" ht="6.75" customHeight="1">
      <c r="A9" s="40" t="s">
        <v>4</v>
      </c>
      <c r="B9" s="41"/>
      <c r="C9" s="4"/>
      <c r="D9" s="10"/>
      <c r="E9" s="42" t="s">
        <v>5</v>
      </c>
      <c r="F9" s="42"/>
      <c r="G9" s="41"/>
      <c r="H9" s="4"/>
      <c r="I9" s="4"/>
    </row>
    <row r="10" spans="1:9" s="19" customFormat="1" ht="6.75" customHeight="1">
      <c r="A10" s="51" t="s">
        <v>6</v>
      </c>
      <c r="B10" s="52"/>
      <c r="C10" s="18">
        <f>SUM(C11:C17)</f>
        <v>913909239.96</v>
      </c>
      <c r="D10" s="18">
        <f>SUM(D11:D17)</f>
        <v>105070913.89</v>
      </c>
      <c r="E10" s="53" t="s">
        <v>7</v>
      </c>
      <c r="F10" s="53"/>
      <c r="G10" s="52"/>
      <c r="H10" s="18">
        <f>SUM(H11:H20)</f>
        <v>2121006382.8799999</v>
      </c>
      <c r="I10" s="18">
        <f>SUM(I11:I20)</f>
        <v>2202579617.7799997</v>
      </c>
    </row>
    <row r="11" spans="1:9" ht="6.75" customHeight="1">
      <c r="A11" s="54" t="s">
        <v>8</v>
      </c>
      <c r="B11" s="55"/>
      <c r="C11" s="8">
        <v>3131320.23</v>
      </c>
      <c r="D11" s="12">
        <v>1165389.66</v>
      </c>
      <c r="E11" s="14"/>
      <c r="F11" s="56" t="s">
        <v>9</v>
      </c>
      <c r="G11" s="57"/>
      <c r="H11" s="8">
        <v>116863292.99</v>
      </c>
      <c r="I11" s="8">
        <v>370933796.25</v>
      </c>
    </row>
    <row r="12" spans="1:9" ht="6.75" customHeight="1">
      <c r="A12" s="54" t="s">
        <v>10</v>
      </c>
      <c r="B12" s="55"/>
      <c r="C12" s="8">
        <v>907831060.72</v>
      </c>
      <c r="D12" s="12">
        <v>100982326.18</v>
      </c>
      <c r="E12" s="14"/>
      <c r="F12" s="56" t="s">
        <v>11</v>
      </c>
      <c r="G12" s="57"/>
      <c r="H12" s="8">
        <v>210853975.63</v>
      </c>
      <c r="I12" s="8">
        <v>247813520.38</v>
      </c>
    </row>
    <row r="13" spans="1:9" ht="6.75" customHeight="1">
      <c r="A13" s="54" t="s">
        <v>12</v>
      </c>
      <c r="B13" s="55"/>
      <c r="C13" s="8">
        <v>0</v>
      </c>
      <c r="D13" s="12">
        <v>0</v>
      </c>
      <c r="E13" s="14"/>
      <c r="F13" s="56" t="s">
        <v>13</v>
      </c>
      <c r="G13" s="57"/>
      <c r="H13" s="8">
        <v>17338055.23</v>
      </c>
      <c r="I13" s="8">
        <v>4167465.05</v>
      </c>
    </row>
    <row r="14" spans="1:9" ht="6.75" customHeight="1">
      <c r="A14" s="54" t="s">
        <v>14</v>
      </c>
      <c r="B14" s="55"/>
      <c r="C14" s="8">
        <v>1636058.45</v>
      </c>
      <c r="D14" s="12">
        <v>1612397.49</v>
      </c>
      <c r="E14" s="14"/>
      <c r="F14" s="56" t="s">
        <v>15</v>
      </c>
      <c r="G14" s="57"/>
      <c r="H14" s="8">
        <v>8685876.4</v>
      </c>
      <c r="I14" s="8">
        <v>4017694.76</v>
      </c>
    </row>
    <row r="15" spans="1:9" ht="6.75" customHeight="1">
      <c r="A15" s="54" t="s">
        <v>16</v>
      </c>
      <c r="B15" s="55"/>
      <c r="C15" s="8">
        <v>0</v>
      </c>
      <c r="D15" s="12">
        <v>0</v>
      </c>
      <c r="E15" s="14"/>
      <c r="F15" s="56" t="s">
        <v>17</v>
      </c>
      <c r="G15" s="57"/>
      <c r="H15" s="8">
        <v>524300109.72</v>
      </c>
      <c r="I15" s="8">
        <v>511499466.78</v>
      </c>
    </row>
    <row r="16" spans="1:9" ht="6.75" customHeight="1">
      <c r="A16" s="54" t="s">
        <v>18</v>
      </c>
      <c r="B16" s="55"/>
      <c r="C16" s="8">
        <v>0</v>
      </c>
      <c r="D16" s="12">
        <v>0</v>
      </c>
      <c r="E16" s="14"/>
      <c r="F16" s="58" t="s">
        <v>19</v>
      </c>
      <c r="G16" s="59"/>
      <c r="H16" s="25">
        <v>0</v>
      </c>
      <c r="I16" s="25">
        <v>0</v>
      </c>
    </row>
    <row r="17" spans="1:9" ht="6.75" customHeight="1">
      <c r="A17" s="54" t="s">
        <v>20</v>
      </c>
      <c r="B17" s="55"/>
      <c r="C17" s="8">
        <v>1310800.56</v>
      </c>
      <c r="D17" s="12">
        <v>1310800.56</v>
      </c>
      <c r="E17" s="14"/>
      <c r="F17" s="58"/>
      <c r="G17" s="59"/>
      <c r="H17" s="25"/>
      <c r="I17" s="25"/>
    </row>
    <row r="18" spans="1:9" ht="6.75" customHeight="1">
      <c r="A18" s="51" t="s">
        <v>21</v>
      </c>
      <c r="B18" s="52"/>
      <c r="C18" s="18">
        <f>SUM(C19:C25)</f>
        <v>676395157.94</v>
      </c>
      <c r="D18" s="18">
        <f>SUM(D19:D25)</f>
        <v>687495368.86</v>
      </c>
      <c r="E18" s="14"/>
      <c r="F18" s="56" t="s">
        <v>22</v>
      </c>
      <c r="G18" s="57"/>
      <c r="H18" s="8">
        <v>497154925.15</v>
      </c>
      <c r="I18" s="8">
        <v>466025166.92</v>
      </c>
    </row>
    <row r="19" spans="1:9" ht="6.75" customHeight="1">
      <c r="A19" s="54" t="s">
        <v>23</v>
      </c>
      <c r="B19" s="55"/>
      <c r="C19" s="8">
        <v>0</v>
      </c>
      <c r="D19" s="12">
        <v>0</v>
      </c>
      <c r="E19" s="14"/>
      <c r="F19" s="56" t="s">
        <v>24</v>
      </c>
      <c r="G19" s="57"/>
      <c r="H19" s="8">
        <v>1544169.97</v>
      </c>
      <c r="I19" s="8">
        <v>421287.14</v>
      </c>
    </row>
    <row r="20" spans="1:9" ht="6.75" customHeight="1">
      <c r="A20" s="54" t="s">
        <v>25</v>
      </c>
      <c r="B20" s="55"/>
      <c r="C20" s="8">
        <v>1483490.36</v>
      </c>
      <c r="D20" s="12">
        <v>1030167.53</v>
      </c>
      <c r="E20" s="14"/>
      <c r="F20" s="56" t="s">
        <v>26</v>
      </c>
      <c r="G20" s="57"/>
      <c r="H20" s="8">
        <v>744265977.79</v>
      </c>
      <c r="I20" s="8">
        <v>597701220.5</v>
      </c>
    </row>
    <row r="21" spans="1:9" ht="6.75" customHeight="1">
      <c r="A21" s="54" t="s">
        <v>27</v>
      </c>
      <c r="B21" s="55"/>
      <c r="C21" s="8">
        <v>437945490.78</v>
      </c>
      <c r="D21" s="12">
        <v>452249504.5</v>
      </c>
      <c r="E21" s="53" t="s">
        <v>28</v>
      </c>
      <c r="F21" s="53"/>
      <c r="G21" s="52"/>
      <c r="H21" s="18">
        <f>SUM(H22:H24)</f>
        <v>1310416701.73</v>
      </c>
      <c r="I21" s="18">
        <f>SUM(I22:I24)</f>
        <v>1174393939.39</v>
      </c>
    </row>
    <row r="22" spans="1:9" ht="6.75" customHeight="1">
      <c r="A22" s="54" t="s">
        <v>29</v>
      </c>
      <c r="B22" s="55"/>
      <c r="C22" s="8">
        <v>0</v>
      </c>
      <c r="D22" s="12">
        <v>0</v>
      </c>
      <c r="E22" s="14"/>
      <c r="F22" s="56" t="s">
        <v>30</v>
      </c>
      <c r="G22" s="57"/>
      <c r="H22" s="8">
        <v>1310416701.73</v>
      </c>
      <c r="I22" s="8">
        <v>1174393939.39</v>
      </c>
    </row>
    <row r="23" spans="1:9" ht="6.75" customHeight="1">
      <c r="A23" s="54" t="s">
        <v>31</v>
      </c>
      <c r="B23" s="55"/>
      <c r="C23" s="8">
        <v>0</v>
      </c>
      <c r="D23" s="12">
        <v>0</v>
      </c>
      <c r="E23" s="14"/>
      <c r="F23" s="56" t="s">
        <v>32</v>
      </c>
      <c r="G23" s="57"/>
      <c r="H23" s="8">
        <v>0</v>
      </c>
      <c r="I23" s="8">
        <v>0</v>
      </c>
    </row>
    <row r="24" spans="1:9" ht="6.75" customHeight="1">
      <c r="A24" s="54" t="s">
        <v>33</v>
      </c>
      <c r="B24" s="55"/>
      <c r="C24" s="8">
        <v>0</v>
      </c>
      <c r="D24" s="12">
        <v>0</v>
      </c>
      <c r="E24" s="14"/>
      <c r="F24" s="56" t="s">
        <v>34</v>
      </c>
      <c r="G24" s="57"/>
      <c r="H24" s="8">
        <v>0</v>
      </c>
      <c r="I24" s="8">
        <v>0</v>
      </c>
    </row>
    <row r="25" spans="1:9" ht="6.75" customHeight="1">
      <c r="A25" s="54" t="s">
        <v>35</v>
      </c>
      <c r="B25" s="55"/>
      <c r="C25" s="8">
        <v>236966176.8</v>
      </c>
      <c r="D25" s="12">
        <v>234215696.83</v>
      </c>
      <c r="E25" s="53" t="s">
        <v>36</v>
      </c>
      <c r="F25" s="53"/>
      <c r="G25" s="52"/>
      <c r="H25" s="18">
        <f>SUM(H26:H27)</f>
        <v>8681383.55</v>
      </c>
      <c r="I25" s="18">
        <f>SUM(I26:I27)</f>
        <v>0</v>
      </c>
    </row>
    <row r="26" spans="1:9" ht="6.75" customHeight="1">
      <c r="A26" s="51" t="s">
        <v>37</v>
      </c>
      <c r="B26" s="52"/>
      <c r="C26" s="18">
        <f>SUM(C27:C33)</f>
        <v>169552526.70999998</v>
      </c>
      <c r="D26" s="18">
        <f>SUM(D27:D33)</f>
        <v>49363382.39</v>
      </c>
      <c r="E26" s="14"/>
      <c r="F26" s="56" t="s">
        <v>38</v>
      </c>
      <c r="G26" s="57"/>
      <c r="H26" s="8">
        <v>8681383.55</v>
      </c>
      <c r="I26" s="8">
        <v>0</v>
      </c>
    </row>
    <row r="27" spans="1:9" ht="6.75" customHeight="1">
      <c r="A27" s="54" t="s">
        <v>39</v>
      </c>
      <c r="B27" s="55"/>
      <c r="C27" s="25">
        <v>14408400.89</v>
      </c>
      <c r="D27" s="25">
        <v>2473070.22</v>
      </c>
      <c r="E27" s="14"/>
      <c r="F27" s="56" t="s">
        <v>40</v>
      </c>
      <c r="G27" s="57"/>
      <c r="H27" s="8">
        <v>0</v>
      </c>
      <c r="I27" s="8">
        <v>0</v>
      </c>
    </row>
    <row r="28" spans="1:9" ht="6.75" customHeight="1">
      <c r="A28" s="54"/>
      <c r="B28" s="55"/>
      <c r="C28" s="25"/>
      <c r="D28" s="25"/>
      <c r="E28" s="53" t="s">
        <v>41</v>
      </c>
      <c r="F28" s="53"/>
      <c r="G28" s="52"/>
      <c r="H28" s="18">
        <v>0</v>
      </c>
      <c r="I28" s="18">
        <v>0</v>
      </c>
    </row>
    <row r="29" spans="1:9" ht="6.75" customHeight="1">
      <c r="A29" s="54" t="s">
        <v>42</v>
      </c>
      <c r="B29" s="55"/>
      <c r="C29" s="26">
        <v>0</v>
      </c>
      <c r="D29" s="25">
        <v>0</v>
      </c>
      <c r="E29" s="53" t="s">
        <v>43</v>
      </c>
      <c r="F29" s="53"/>
      <c r="G29" s="52"/>
      <c r="H29" s="18">
        <f>SUM(H30:H32)</f>
        <v>0</v>
      </c>
      <c r="I29" s="18">
        <f>SUM(I30:I32)</f>
        <v>0</v>
      </c>
    </row>
    <row r="30" spans="1:9" ht="7.5" customHeight="1">
      <c r="A30" s="54"/>
      <c r="B30" s="55"/>
      <c r="C30" s="26"/>
      <c r="D30" s="25"/>
      <c r="E30" s="14"/>
      <c r="F30" s="56" t="s">
        <v>44</v>
      </c>
      <c r="G30" s="57"/>
      <c r="H30" s="8">
        <v>0</v>
      </c>
      <c r="I30" s="8">
        <v>0</v>
      </c>
    </row>
    <row r="31" spans="1:9" ht="6.75" customHeight="1">
      <c r="A31" s="54" t="s">
        <v>45</v>
      </c>
      <c r="B31" s="55"/>
      <c r="C31" s="8">
        <v>0</v>
      </c>
      <c r="D31" s="12">
        <v>0</v>
      </c>
      <c r="E31" s="14"/>
      <c r="F31" s="56" t="s">
        <v>46</v>
      </c>
      <c r="G31" s="57"/>
      <c r="H31" s="8">
        <v>0</v>
      </c>
      <c r="I31" s="8">
        <v>0</v>
      </c>
    </row>
    <row r="32" spans="1:9" ht="6.75" customHeight="1">
      <c r="A32" s="54" t="s">
        <v>47</v>
      </c>
      <c r="B32" s="55"/>
      <c r="C32" s="8">
        <v>155144125.82</v>
      </c>
      <c r="D32" s="12">
        <v>46890312.17</v>
      </c>
      <c r="E32" s="14"/>
      <c r="F32" s="56" t="s">
        <v>48</v>
      </c>
      <c r="G32" s="57"/>
      <c r="H32" s="8">
        <v>0</v>
      </c>
      <c r="I32" s="8">
        <v>0</v>
      </c>
    </row>
    <row r="33" spans="1:9" ht="8.25" customHeight="1">
      <c r="A33" s="54" t="s">
        <v>49</v>
      </c>
      <c r="B33" s="55"/>
      <c r="C33" s="8">
        <v>0</v>
      </c>
      <c r="D33" s="12">
        <v>0</v>
      </c>
      <c r="E33" s="53" t="s">
        <v>50</v>
      </c>
      <c r="F33" s="53"/>
      <c r="G33" s="52"/>
      <c r="H33" s="18">
        <f>SUM(H35:H44)</f>
        <v>13906356.65</v>
      </c>
      <c r="I33" s="18">
        <f>SUM(I35:I44)</f>
        <v>10361190.29</v>
      </c>
    </row>
    <row r="34" spans="1:9" ht="8.25" customHeight="1">
      <c r="A34" s="51" t="s">
        <v>51</v>
      </c>
      <c r="B34" s="52"/>
      <c r="C34" s="18">
        <f>SUM(C35:C39)</f>
        <v>0</v>
      </c>
      <c r="D34" s="18">
        <f>SUM(D35:D39)</f>
        <v>0</v>
      </c>
      <c r="E34" s="53"/>
      <c r="F34" s="53"/>
      <c r="G34" s="52"/>
      <c r="H34" s="21"/>
      <c r="I34" s="21"/>
    </row>
    <row r="35" spans="1:9" ht="6.75" customHeight="1">
      <c r="A35" s="54" t="s">
        <v>52</v>
      </c>
      <c r="B35" s="55"/>
      <c r="C35" s="8">
        <v>0</v>
      </c>
      <c r="D35" s="12">
        <v>0</v>
      </c>
      <c r="E35" s="14"/>
      <c r="F35" s="56" t="s">
        <v>53</v>
      </c>
      <c r="G35" s="57"/>
      <c r="H35" s="8">
        <v>11906356.65</v>
      </c>
      <c r="I35" s="8">
        <v>9361190.29</v>
      </c>
    </row>
    <row r="36" spans="1:9" ht="6.75" customHeight="1">
      <c r="A36" s="54" t="s">
        <v>54</v>
      </c>
      <c r="B36" s="55"/>
      <c r="C36" s="8">
        <v>0</v>
      </c>
      <c r="D36" s="12">
        <v>0</v>
      </c>
      <c r="E36" s="14"/>
      <c r="F36" s="56" t="s">
        <v>55</v>
      </c>
      <c r="G36" s="57"/>
      <c r="H36" s="8">
        <v>0</v>
      </c>
      <c r="I36" s="8">
        <v>0</v>
      </c>
    </row>
    <row r="37" spans="1:9" ht="6.75" customHeight="1">
      <c r="A37" s="54" t="s">
        <v>56</v>
      </c>
      <c r="B37" s="55"/>
      <c r="C37" s="8">
        <v>0</v>
      </c>
      <c r="D37" s="12">
        <v>0</v>
      </c>
      <c r="E37" s="14"/>
      <c r="F37" s="56" t="s">
        <v>57</v>
      </c>
      <c r="G37" s="57"/>
      <c r="H37" s="8">
        <v>0</v>
      </c>
      <c r="I37" s="8">
        <v>0</v>
      </c>
    </row>
    <row r="38" spans="1:9" ht="6.75" customHeight="1">
      <c r="A38" s="54" t="s">
        <v>58</v>
      </c>
      <c r="B38" s="55"/>
      <c r="C38" s="8">
        <v>0</v>
      </c>
      <c r="D38" s="12">
        <v>0</v>
      </c>
      <c r="E38" s="14"/>
      <c r="F38" s="56" t="s">
        <v>59</v>
      </c>
      <c r="G38" s="57"/>
      <c r="H38" s="8">
        <v>2000000</v>
      </c>
      <c r="I38" s="8">
        <v>1000000</v>
      </c>
    </row>
    <row r="39" spans="1:9" ht="6.75" customHeight="1">
      <c r="A39" s="54" t="s">
        <v>60</v>
      </c>
      <c r="B39" s="55"/>
      <c r="C39" s="8">
        <v>0</v>
      </c>
      <c r="D39" s="12">
        <v>0</v>
      </c>
      <c r="E39" s="14"/>
      <c r="F39" s="56" t="s">
        <v>61</v>
      </c>
      <c r="G39" s="57"/>
      <c r="H39" s="8">
        <v>0</v>
      </c>
      <c r="I39" s="8">
        <v>0</v>
      </c>
    </row>
    <row r="40" spans="1:9" ht="6.75" customHeight="1">
      <c r="A40" s="51" t="s">
        <v>62</v>
      </c>
      <c r="B40" s="52"/>
      <c r="C40" s="18">
        <v>0</v>
      </c>
      <c r="D40" s="20">
        <v>0</v>
      </c>
      <c r="E40" s="14"/>
      <c r="F40" s="56" t="s">
        <v>63</v>
      </c>
      <c r="G40" s="57"/>
      <c r="H40" s="8">
        <v>0</v>
      </c>
      <c r="I40" s="8">
        <v>0</v>
      </c>
    </row>
    <row r="41" spans="1:9" ht="6.75" customHeight="1">
      <c r="A41" s="51" t="s">
        <v>64</v>
      </c>
      <c r="B41" s="52"/>
      <c r="C41" s="18">
        <v>0</v>
      </c>
      <c r="D41" s="20">
        <v>0</v>
      </c>
      <c r="E41" s="53" t="s">
        <v>65</v>
      </c>
      <c r="F41" s="53"/>
      <c r="G41" s="52"/>
      <c r="H41" s="18">
        <f>SUM(H42:H44)</f>
        <v>0</v>
      </c>
      <c r="I41" s="18">
        <f>SUM(I42:I44)</f>
        <v>0</v>
      </c>
    </row>
    <row r="42" spans="1:9" ht="6.75" customHeight="1">
      <c r="A42" s="54" t="s">
        <v>66</v>
      </c>
      <c r="B42" s="55"/>
      <c r="C42" s="25">
        <v>0</v>
      </c>
      <c r="D42" s="25">
        <v>0</v>
      </c>
      <c r="E42" s="14"/>
      <c r="F42" s="56" t="s">
        <v>67</v>
      </c>
      <c r="G42" s="57"/>
      <c r="H42" s="8">
        <v>0</v>
      </c>
      <c r="I42" s="8">
        <v>0</v>
      </c>
    </row>
    <row r="43" spans="1:9" ht="8.25" customHeight="1">
      <c r="A43" s="54"/>
      <c r="B43" s="55"/>
      <c r="C43" s="25"/>
      <c r="D43" s="25"/>
      <c r="E43" s="14"/>
      <c r="F43" s="56" t="s">
        <v>68</v>
      </c>
      <c r="G43" s="57"/>
      <c r="H43" s="8">
        <v>0</v>
      </c>
      <c r="I43" s="8">
        <v>0</v>
      </c>
    </row>
    <row r="44" spans="1:9" ht="6.75" customHeight="1">
      <c r="A44" s="54" t="s">
        <v>69</v>
      </c>
      <c r="B44" s="55"/>
      <c r="C44" s="8">
        <v>0</v>
      </c>
      <c r="D44" s="12">
        <v>0</v>
      </c>
      <c r="E44" s="14"/>
      <c r="F44" s="56" t="s">
        <v>70</v>
      </c>
      <c r="G44" s="57"/>
      <c r="H44" s="8">
        <v>0</v>
      </c>
      <c r="I44" s="8">
        <v>0</v>
      </c>
    </row>
    <row r="45" spans="1:9" ht="6.75" customHeight="1">
      <c r="A45" s="51" t="s">
        <v>71</v>
      </c>
      <c r="B45" s="52"/>
      <c r="C45" s="18">
        <f>SUM(C46:C49)</f>
        <v>355058</v>
      </c>
      <c r="D45" s="18">
        <f>SUM(D46:D49)</f>
        <v>355058</v>
      </c>
      <c r="E45" s="53" t="s">
        <v>72</v>
      </c>
      <c r="F45" s="53"/>
      <c r="G45" s="52"/>
      <c r="H45" s="18">
        <f>SUM(H46:H48)</f>
        <v>1700111.39</v>
      </c>
      <c r="I45" s="18">
        <f>SUM(I46:I48)</f>
        <v>1635194.36</v>
      </c>
    </row>
    <row r="46" spans="1:9" ht="6.75" customHeight="1">
      <c r="A46" s="54" t="s">
        <v>73</v>
      </c>
      <c r="B46" s="55"/>
      <c r="C46" s="8">
        <v>355058</v>
      </c>
      <c r="D46" s="12">
        <v>355058</v>
      </c>
      <c r="E46" s="22"/>
      <c r="F46" s="53" t="s">
        <v>74</v>
      </c>
      <c r="G46" s="52"/>
      <c r="H46" s="18">
        <v>0</v>
      </c>
      <c r="I46" s="18">
        <v>0</v>
      </c>
    </row>
    <row r="47" spans="1:9" ht="6.75" customHeight="1">
      <c r="A47" s="54" t="s">
        <v>75</v>
      </c>
      <c r="B47" s="55"/>
      <c r="C47" s="8">
        <v>0</v>
      </c>
      <c r="D47" s="12">
        <v>0</v>
      </c>
      <c r="E47" s="14"/>
      <c r="F47" s="56" t="s">
        <v>76</v>
      </c>
      <c r="G47" s="57"/>
      <c r="H47" s="8">
        <v>0</v>
      </c>
      <c r="I47" s="8">
        <v>0</v>
      </c>
    </row>
    <row r="48" spans="1:9" ht="9.75" customHeight="1">
      <c r="A48" s="54" t="s">
        <v>77</v>
      </c>
      <c r="B48" s="55"/>
      <c r="C48" s="8">
        <v>0</v>
      </c>
      <c r="D48" s="12">
        <v>0</v>
      </c>
      <c r="E48" s="14"/>
      <c r="F48" s="56" t="s">
        <v>78</v>
      </c>
      <c r="G48" s="57"/>
      <c r="H48" s="8">
        <v>1700111.39</v>
      </c>
      <c r="I48" s="8">
        <v>1635194.36</v>
      </c>
    </row>
    <row r="49" spans="1:9" ht="6.75" customHeight="1">
      <c r="A49" s="54" t="s">
        <v>79</v>
      </c>
      <c r="B49" s="55"/>
      <c r="C49" s="8">
        <v>0</v>
      </c>
      <c r="D49" s="12">
        <v>0</v>
      </c>
      <c r="E49" s="42" t="s">
        <v>80</v>
      </c>
      <c r="F49" s="42"/>
      <c r="G49" s="41"/>
      <c r="H49" s="7">
        <f>+H10+H21+H25+H28+H29+H33+H41+H45</f>
        <v>3455710936.2</v>
      </c>
      <c r="I49" s="7">
        <f>+I10+I21+I25+I28+I29+I33+I41+I45</f>
        <v>3388969941.82</v>
      </c>
    </row>
    <row r="50" spans="1:9" ht="6.75" customHeight="1">
      <c r="A50" s="40" t="s">
        <v>81</v>
      </c>
      <c r="B50" s="41"/>
      <c r="C50" s="11">
        <f>+C10+C18+C26+C34+C40+C41+C45</f>
        <v>1760211982.6100001</v>
      </c>
      <c r="D50" s="11">
        <f>+D10+D18+D26+D34+D40+D41+D45</f>
        <v>842284723.14</v>
      </c>
      <c r="E50" s="14"/>
      <c r="F50" s="14"/>
      <c r="G50" s="4"/>
      <c r="H50" s="4"/>
      <c r="I50" s="4"/>
    </row>
    <row r="51" spans="1:9" ht="3" customHeight="1">
      <c r="A51" s="3"/>
      <c r="B51" s="4"/>
      <c r="C51" s="4"/>
      <c r="D51" s="10"/>
      <c r="E51" s="42" t="s">
        <v>82</v>
      </c>
      <c r="F51" s="42"/>
      <c r="G51" s="41"/>
      <c r="H51" s="4"/>
      <c r="I51" s="4"/>
    </row>
    <row r="52" spans="1:9" ht="3" customHeight="1">
      <c r="A52" s="3"/>
      <c r="B52" s="4"/>
      <c r="C52" s="4"/>
      <c r="D52" s="10"/>
      <c r="E52" s="42"/>
      <c r="F52" s="42"/>
      <c r="G52" s="41"/>
      <c r="H52" s="4"/>
      <c r="I52" s="4"/>
    </row>
    <row r="53" spans="1:9" ht="9" customHeight="1">
      <c r="A53" s="40" t="s">
        <v>83</v>
      </c>
      <c r="B53" s="41"/>
      <c r="C53" s="4"/>
      <c r="D53" s="10"/>
      <c r="E53" s="56" t="s">
        <v>84</v>
      </c>
      <c r="F53" s="56"/>
      <c r="G53" s="57"/>
      <c r="H53" s="8">
        <v>0</v>
      </c>
      <c r="I53" s="8">
        <v>0</v>
      </c>
    </row>
    <row r="54" spans="1:9" ht="6.75" customHeight="1">
      <c r="A54" s="60" t="s">
        <v>85</v>
      </c>
      <c r="B54" s="57"/>
      <c r="C54" s="8">
        <v>408588887.06</v>
      </c>
      <c r="D54" s="12">
        <v>159690999.81</v>
      </c>
      <c r="E54" s="56" t="s">
        <v>86</v>
      </c>
      <c r="F54" s="56"/>
      <c r="G54" s="57"/>
      <c r="H54" s="8">
        <v>0</v>
      </c>
      <c r="I54" s="8">
        <v>0</v>
      </c>
    </row>
    <row r="55" spans="1:9" ht="6.75" customHeight="1">
      <c r="A55" s="60" t="s">
        <v>87</v>
      </c>
      <c r="B55" s="57"/>
      <c r="C55" s="8">
        <v>0</v>
      </c>
      <c r="D55" s="12">
        <v>0</v>
      </c>
      <c r="E55" s="56" t="s">
        <v>88</v>
      </c>
      <c r="F55" s="56"/>
      <c r="G55" s="57"/>
      <c r="H55" s="8">
        <v>5289579121.53</v>
      </c>
      <c r="I55" s="8">
        <v>4767037299.98</v>
      </c>
    </row>
    <row r="56" spans="1:9" ht="6.75" customHeight="1">
      <c r="A56" s="60" t="s">
        <v>89</v>
      </c>
      <c r="B56" s="57"/>
      <c r="C56" s="8">
        <v>5354256678.3</v>
      </c>
      <c r="D56" s="12">
        <v>5140113334.75</v>
      </c>
      <c r="E56" s="56" t="s">
        <v>90</v>
      </c>
      <c r="F56" s="56"/>
      <c r="G56" s="57"/>
      <c r="H56" s="8">
        <v>0</v>
      </c>
      <c r="I56" s="8">
        <v>0</v>
      </c>
    </row>
    <row r="57" spans="1:9" ht="6.75" customHeight="1">
      <c r="A57" s="60" t="s">
        <v>91</v>
      </c>
      <c r="B57" s="57"/>
      <c r="C57" s="8">
        <v>721588567.58</v>
      </c>
      <c r="D57" s="12">
        <v>672723444.2</v>
      </c>
      <c r="E57" s="56" t="s">
        <v>92</v>
      </c>
      <c r="F57" s="56"/>
      <c r="G57" s="57"/>
      <c r="H57" s="8">
        <v>0</v>
      </c>
      <c r="I57" s="8">
        <v>0</v>
      </c>
    </row>
    <row r="58" spans="1:9" ht="9.75" customHeight="1">
      <c r="A58" s="61" t="s">
        <v>93</v>
      </c>
      <c r="B58" s="59"/>
      <c r="C58" s="24">
        <v>8188739.7</v>
      </c>
      <c r="D58" s="23">
        <v>6306677.91</v>
      </c>
      <c r="E58" s="58" t="s">
        <v>94</v>
      </c>
      <c r="F58" s="58"/>
      <c r="G58" s="59"/>
      <c r="H58" s="24">
        <v>0</v>
      </c>
      <c r="I58" s="24">
        <v>0</v>
      </c>
    </row>
    <row r="59" spans="1:9" ht="6.75" customHeight="1">
      <c r="A59" s="60" t="s">
        <v>95</v>
      </c>
      <c r="B59" s="57"/>
      <c r="C59" s="8">
        <v>-454454035.25</v>
      </c>
      <c r="D59" s="12">
        <v>-454454035.25</v>
      </c>
      <c r="E59" s="42" t="s">
        <v>96</v>
      </c>
      <c r="F59" s="42"/>
      <c r="G59" s="41"/>
      <c r="H59" s="7">
        <f>SUM(H53:H58)</f>
        <v>5289579121.53</v>
      </c>
      <c r="I59" s="7">
        <f>SUM(I53:I58)</f>
        <v>4767037299.98</v>
      </c>
    </row>
    <row r="60" spans="1:9" ht="3.75" customHeight="1">
      <c r="A60" s="60" t="s">
        <v>97</v>
      </c>
      <c r="B60" s="57"/>
      <c r="C60" s="62">
        <v>1400000</v>
      </c>
      <c r="D60" s="64">
        <v>1400000</v>
      </c>
      <c r="E60" s="14"/>
      <c r="F60" s="14"/>
      <c r="G60" s="4"/>
      <c r="H60" s="4"/>
      <c r="I60" s="4"/>
    </row>
    <row r="61" spans="1:9" ht="3" customHeight="1">
      <c r="A61" s="60"/>
      <c r="B61" s="57"/>
      <c r="C61" s="63"/>
      <c r="D61" s="65"/>
      <c r="E61" s="14"/>
      <c r="F61" s="14"/>
      <c r="G61" s="4"/>
      <c r="H61" s="4"/>
      <c r="I61" s="4"/>
    </row>
    <row r="62" spans="1:9" ht="6.75" customHeight="1">
      <c r="A62" s="60" t="s">
        <v>98</v>
      </c>
      <c r="B62" s="57"/>
      <c r="C62" s="8">
        <v>0</v>
      </c>
      <c r="D62" s="12">
        <v>0</v>
      </c>
      <c r="E62" s="42" t="s">
        <v>99</v>
      </c>
      <c r="F62" s="42"/>
      <c r="G62" s="41"/>
      <c r="H62" s="7">
        <f>+H49+H59</f>
        <v>8745290057.73</v>
      </c>
      <c r="I62" s="7">
        <f>+I49+I59</f>
        <v>8156007241.799999</v>
      </c>
    </row>
    <row r="63" spans="1:9" ht="1.5" customHeight="1">
      <c r="A63" s="16"/>
      <c r="B63" s="17"/>
      <c r="C63" s="4"/>
      <c r="D63" s="10"/>
      <c r="E63" s="14"/>
      <c r="F63" s="14"/>
      <c r="G63" s="4"/>
      <c r="H63" s="4"/>
      <c r="I63" s="4"/>
    </row>
    <row r="64" spans="1:9" ht="6.75" customHeight="1">
      <c r="A64" s="60" t="s">
        <v>100</v>
      </c>
      <c r="B64" s="57"/>
      <c r="C64" s="8">
        <v>53815753.49</v>
      </c>
      <c r="D64" s="12">
        <v>53815753.49</v>
      </c>
      <c r="E64" s="42" t="s">
        <v>101</v>
      </c>
      <c r="F64" s="42"/>
      <c r="G64" s="41"/>
      <c r="H64" s="4"/>
      <c r="I64" s="4"/>
    </row>
    <row r="65" spans="1:9" ht="3" customHeight="1">
      <c r="A65" s="40" t="s">
        <v>102</v>
      </c>
      <c r="B65" s="41"/>
      <c r="C65" s="66">
        <f>SUM(C54:C64)</f>
        <v>6093384590.88</v>
      </c>
      <c r="D65" s="66">
        <f>SUM(D54:D64)</f>
        <v>5579596174.91</v>
      </c>
      <c r="E65" s="42" t="s">
        <v>103</v>
      </c>
      <c r="F65" s="42"/>
      <c r="G65" s="41"/>
      <c r="H65" s="4"/>
      <c r="I65" s="4"/>
    </row>
    <row r="66" spans="1:9" ht="6.75" customHeight="1">
      <c r="A66" s="40"/>
      <c r="B66" s="41"/>
      <c r="C66" s="66"/>
      <c r="D66" s="66"/>
      <c r="E66" s="42"/>
      <c r="F66" s="42"/>
      <c r="G66" s="41"/>
      <c r="H66" s="7">
        <f>SUM(H67:H70)</f>
        <v>30689215.65</v>
      </c>
      <c r="I66" s="7">
        <f>SUM(I67:I70)</f>
        <v>0</v>
      </c>
    </row>
    <row r="67" spans="1:9" ht="6.75" customHeight="1">
      <c r="A67" s="40" t="s">
        <v>104</v>
      </c>
      <c r="B67" s="41"/>
      <c r="C67" s="7">
        <f>+C50+C65</f>
        <v>7853596573.49</v>
      </c>
      <c r="D67" s="7">
        <f>+D50+D65</f>
        <v>6421880898.05</v>
      </c>
      <c r="E67" s="56" t="s">
        <v>105</v>
      </c>
      <c r="F67" s="56"/>
      <c r="G67" s="57"/>
      <c r="H67" s="8">
        <v>0</v>
      </c>
      <c r="I67" s="8">
        <v>0</v>
      </c>
    </row>
    <row r="68" spans="1:9" ht="3" customHeight="1">
      <c r="A68" s="3"/>
      <c r="B68" s="4"/>
      <c r="C68" s="4"/>
      <c r="D68" s="10"/>
      <c r="E68" s="56" t="s">
        <v>106</v>
      </c>
      <c r="F68" s="56"/>
      <c r="G68" s="57"/>
      <c r="H68" s="62">
        <v>30689215.65</v>
      </c>
      <c r="I68" s="62">
        <v>0</v>
      </c>
    </row>
    <row r="69" spans="1:9" ht="3.75" customHeight="1">
      <c r="A69" s="3"/>
      <c r="B69" s="4"/>
      <c r="C69" s="4"/>
      <c r="D69" s="10"/>
      <c r="E69" s="56"/>
      <c r="F69" s="56"/>
      <c r="G69" s="57"/>
      <c r="H69" s="63"/>
      <c r="I69" s="63"/>
    </row>
    <row r="70" spans="1:9" ht="6.75" customHeight="1">
      <c r="A70" s="3"/>
      <c r="B70" s="4"/>
      <c r="C70" s="4"/>
      <c r="D70" s="10"/>
      <c r="E70" s="56" t="s">
        <v>107</v>
      </c>
      <c r="F70" s="56"/>
      <c r="G70" s="57"/>
      <c r="H70" s="8">
        <v>0</v>
      </c>
      <c r="I70" s="8">
        <v>0</v>
      </c>
    </row>
    <row r="71" spans="1:9" ht="6" customHeight="1">
      <c r="A71" s="3"/>
      <c r="B71" s="4"/>
      <c r="C71" s="4"/>
      <c r="D71" s="10"/>
      <c r="E71" s="14"/>
      <c r="F71" s="14"/>
      <c r="G71" s="4"/>
      <c r="H71" s="4"/>
      <c r="I71" s="4"/>
    </row>
    <row r="72" spans="1:9" ht="6.75" customHeight="1">
      <c r="A72" s="3"/>
      <c r="B72" s="4"/>
      <c r="C72" s="4"/>
      <c r="D72" s="10"/>
      <c r="E72" s="42" t="s">
        <v>108</v>
      </c>
      <c r="F72" s="42"/>
      <c r="G72" s="41"/>
      <c r="H72" s="7">
        <f>SUM(H73:H77)</f>
        <v>-922382699.8900002</v>
      </c>
      <c r="I72" s="7">
        <f>SUM(I73:I77)</f>
        <v>-1734126343.75</v>
      </c>
    </row>
    <row r="73" spans="1:9" ht="6.75" customHeight="1">
      <c r="A73" s="3"/>
      <c r="B73" s="4"/>
      <c r="C73" s="4"/>
      <c r="D73" s="10"/>
      <c r="E73" s="56" t="s">
        <v>109</v>
      </c>
      <c r="F73" s="56"/>
      <c r="G73" s="57"/>
      <c r="H73" s="8">
        <v>645123803.01</v>
      </c>
      <c r="I73" s="8">
        <v>-488118108.85</v>
      </c>
    </row>
    <row r="74" spans="1:9" ht="6.75" customHeight="1">
      <c r="A74" s="3"/>
      <c r="B74" s="4"/>
      <c r="C74" s="4"/>
      <c r="D74" s="10"/>
      <c r="E74" s="56" t="s">
        <v>110</v>
      </c>
      <c r="F74" s="56"/>
      <c r="G74" s="57"/>
      <c r="H74" s="8">
        <v>-2441986691.55</v>
      </c>
      <c r="I74" s="8">
        <v>-2120176807.34</v>
      </c>
    </row>
    <row r="75" spans="1:9" ht="6.75" customHeight="1">
      <c r="A75" s="3"/>
      <c r="B75" s="4"/>
      <c r="C75" s="4"/>
      <c r="D75" s="10"/>
      <c r="E75" s="56" t="s">
        <v>111</v>
      </c>
      <c r="F75" s="56"/>
      <c r="G75" s="57"/>
      <c r="H75" s="8">
        <v>868160185.61</v>
      </c>
      <c r="I75" s="8">
        <v>868160185.61</v>
      </c>
    </row>
    <row r="76" spans="1:9" ht="6.75" customHeight="1">
      <c r="A76" s="3"/>
      <c r="B76" s="4"/>
      <c r="C76" s="4"/>
      <c r="D76" s="10"/>
      <c r="E76" s="56" t="s">
        <v>112</v>
      </c>
      <c r="F76" s="56"/>
      <c r="G76" s="57"/>
      <c r="H76" s="8">
        <v>0</v>
      </c>
      <c r="I76" s="8">
        <v>0</v>
      </c>
    </row>
    <row r="77" spans="1:9" ht="9.75" customHeight="1">
      <c r="A77" s="3"/>
      <c r="B77" s="4"/>
      <c r="C77" s="4"/>
      <c r="D77" s="10"/>
      <c r="E77" s="56" t="s">
        <v>113</v>
      </c>
      <c r="F77" s="56"/>
      <c r="G77" s="57"/>
      <c r="H77" s="8">
        <v>6320003.04</v>
      </c>
      <c r="I77" s="8">
        <v>6008386.83</v>
      </c>
    </row>
    <row r="78" spans="1:9" ht="8.25" customHeight="1">
      <c r="A78" s="3"/>
      <c r="B78" s="4"/>
      <c r="C78" s="4"/>
      <c r="D78" s="10"/>
      <c r="E78" s="42" t="s">
        <v>114</v>
      </c>
      <c r="F78" s="42"/>
      <c r="G78" s="41"/>
      <c r="H78" s="4"/>
      <c r="I78" s="4"/>
    </row>
    <row r="79" spans="1:9" ht="8.25" customHeight="1">
      <c r="A79" s="3"/>
      <c r="B79" s="4"/>
      <c r="C79" s="4"/>
      <c r="D79" s="10"/>
      <c r="E79" s="42"/>
      <c r="F79" s="42"/>
      <c r="G79" s="41"/>
      <c r="H79" s="7">
        <f>SUM(H80:H81)</f>
        <v>0</v>
      </c>
      <c r="I79" s="7">
        <f>SUM(I80:I81)</f>
        <v>0</v>
      </c>
    </row>
    <row r="80" spans="1:9" ht="6.75" customHeight="1">
      <c r="A80" s="3"/>
      <c r="B80" s="4"/>
      <c r="C80" s="4"/>
      <c r="D80" s="10"/>
      <c r="E80" s="56" t="s">
        <v>115</v>
      </c>
      <c r="F80" s="56"/>
      <c r="G80" s="57"/>
      <c r="H80" s="8">
        <v>0</v>
      </c>
      <c r="I80" s="8">
        <v>0</v>
      </c>
    </row>
    <row r="81" spans="1:9" ht="9.75" customHeight="1">
      <c r="A81" s="3"/>
      <c r="B81" s="4"/>
      <c r="C81" s="4"/>
      <c r="D81" s="10"/>
      <c r="E81" s="56" t="s">
        <v>116</v>
      </c>
      <c r="F81" s="56"/>
      <c r="G81" s="57"/>
      <c r="H81" s="8">
        <v>0</v>
      </c>
      <c r="I81" s="8">
        <v>0</v>
      </c>
    </row>
    <row r="82" spans="1:9" ht="3" customHeight="1">
      <c r="A82" s="3"/>
      <c r="B82" s="4"/>
      <c r="C82" s="4"/>
      <c r="D82" s="10"/>
      <c r="E82" s="42" t="s">
        <v>117</v>
      </c>
      <c r="F82" s="42"/>
      <c r="G82" s="41"/>
      <c r="H82" s="66">
        <f>+H66+H72+H79</f>
        <v>-891693484.2400002</v>
      </c>
      <c r="I82" s="66">
        <f>+I66+I72+I79</f>
        <v>-1734126343.75</v>
      </c>
    </row>
    <row r="83" spans="1:9" ht="6.75" customHeight="1">
      <c r="A83" s="3"/>
      <c r="B83" s="4"/>
      <c r="C83" s="4"/>
      <c r="D83" s="10"/>
      <c r="E83" s="42"/>
      <c r="F83" s="42"/>
      <c r="G83" s="41"/>
      <c r="H83" s="66"/>
      <c r="I83" s="66"/>
    </row>
    <row r="84" spans="1:9" ht="6.75" customHeight="1">
      <c r="A84" s="3"/>
      <c r="B84" s="4"/>
      <c r="C84" s="4"/>
      <c r="D84" s="10"/>
      <c r="E84" s="42" t="s">
        <v>118</v>
      </c>
      <c r="F84" s="42"/>
      <c r="G84" s="41"/>
      <c r="H84" s="7">
        <f>+H62+H82</f>
        <v>7853596573.49</v>
      </c>
      <c r="I84" s="7">
        <f>+I62+I82</f>
        <v>6421880898.049999</v>
      </c>
    </row>
    <row r="85" spans="1:9" ht="9" customHeight="1">
      <c r="A85" s="1"/>
      <c r="B85" s="5"/>
      <c r="C85" s="5"/>
      <c r="D85" s="13"/>
      <c r="E85" s="2"/>
      <c r="F85" s="2"/>
      <c r="G85" s="5"/>
      <c r="H85" s="5"/>
      <c r="I85" s="5"/>
    </row>
    <row r="86" ht="4.5" customHeight="1"/>
  </sheetData>
  <sheetProtection/>
  <mergeCells count="140">
    <mergeCell ref="E84:G84"/>
    <mergeCell ref="E78:G79"/>
    <mergeCell ref="E80:G80"/>
    <mergeCell ref="E81:G81"/>
    <mergeCell ref="E82:G83"/>
    <mergeCell ref="H82:H83"/>
    <mergeCell ref="I82:I83"/>
    <mergeCell ref="E72:G72"/>
    <mergeCell ref="E73:G73"/>
    <mergeCell ref="E74:G74"/>
    <mergeCell ref="E75:G75"/>
    <mergeCell ref="E76:G76"/>
    <mergeCell ref="E77:G77"/>
    <mergeCell ref="A67:B67"/>
    <mergeCell ref="E67:G67"/>
    <mergeCell ref="E68:G69"/>
    <mergeCell ref="H68:H69"/>
    <mergeCell ref="I68:I69"/>
    <mergeCell ref="E70:G70"/>
    <mergeCell ref="A62:B62"/>
    <mergeCell ref="E62:G62"/>
    <mergeCell ref="A64:B64"/>
    <mergeCell ref="E64:G64"/>
    <mergeCell ref="A65:B66"/>
    <mergeCell ref="C65:C66"/>
    <mergeCell ref="D65:D66"/>
    <mergeCell ref="E65:G66"/>
    <mergeCell ref="A58:B58"/>
    <mergeCell ref="E58:G58"/>
    <mergeCell ref="A59:B59"/>
    <mergeCell ref="E59:G59"/>
    <mergeCell ref="A60:B61"/>
    <mergeCell ref="C60:C61"/>
    <mergeCell ref="D60:D61"/>
    <mergeCell ref="A55:B55"/>
    <mergeCell ref="E55:G55"/>
    <mergeCell ref="A56:B56"/>
    <mergeCell ref="E56:G56"/>
    <mergeCell ref="A57:B57"/>
    <mergeCell ref="E57:G57"/>
    <mergeCell ref="A50:B50"/>
    <mergeCell ref="E51:G52"/>
    <mergeCell ref="A53:B53"/>
    <mergeCell ref="E53:G53"/>
    <mergeCell ref="A54:B54"/>
    <mergeCell ref="E54:G54"/>
    <mergeCell ref="A47:B47"/>
    <mergeCell ref="F47:G47"/>
    <mergeCell ref="A48:B48"/>
    <mergeCell ref="F48:G48"/>
    <mergeCell ref="A49:B49"/>
    <mergeCell ref="E49:G49"/>
    <mergeCell ref="A44:B44"/>
    <mergeCell ref="F44:G44"/>
    <mergeCell ref="A45:B45"/>
    <mergeCell ref="E45:G45"/>
    <mergeCell ref="A46:B46"/>
    <mergeCell ref="F46:G46"/>
    <mergeCell ref="A40:B40"/>
    <mergeCell ref="F40:G40"/>
    <mergeCell ref="A41:B41"/>
    <mergeCell ref="E41:G41"/>
    <mergeCell ref="A42:B43"/>
    <mergeCell ref="F42:G42"/>
    <mergeCell ref="F43:G43"/>
    <mergeCell ref="A37:B37"/>
    <mergeCell ref="F37:G37"/>
    <mergeCell ref="A38:B38"/>
    <mergeCell ref="F38:G38"/>
    <mergeCell ref="A39:B39"/>
    <mergeCell ref="F39:G39"/>
    <mergeCell ref="A33:B33"/>
    <mergeCell ref="E33:G34"/>
    <mergeCell ref="A34:B34"/>
    <mergeCell ref="A35:B35"/>
    <mergeCell ref="F35:G35"/>
    <mergeCell ref="A36:B36"/>
    <mergeCell ref="F36:G36"/>
    <mergeCell ref="A29:B30"/>
    <mergeCell ref="E29:G29"/>
    <mergeCell ref="F30:G30"/>
    <mergeCell ref="A31:B31"/>
    <mergeCell ref="F31:G31"/>
    <mergeCell ref="A32:B32"/>
    <mergeCell ref="F32:G32"/>
    <mergeCell ref="A25:B25"/>
    <mergeCell ref="E25:G25"/>
    <mergeCell ref="A26:B26"/>
    <mergeCell ref="F26:G26"/>
    <mergeCell ref="A27:B28"/>
    <mergeCell ref="F27:G27"/>
    <mergeCell ref="E28:G28"/>
    <mergeCell ref="C27:C28"/>
    <mergeCell ref="D27:D28"/>
    <mergeCell ref="A22:B22"/>
    <mergeCell ref="F22:G22"/>
    <mergeCell ref="A23:B23"/>
    <mergeCell ref="F23:G23"/>
    <mergeCell ref="A24:B24"/>
    <mergeCell ref="F24:G24"/>
    <mergeCell ref="A19:B19"/>
    <mergeCell ref="F19:G19"/>
    <mergeCell ref="A20:B20"/>
    <mergeCell ref="F20:G20"/>
    <mergeCell ref="A21:B21"/>
    <mergeCell ref="E21:G21"/>
    <mergeCell ref="A15:B15"/>
    <mergeCell ref="F15:G15"/>
    <mergeCell ref="A16:B16"/>
    <mergeCell ref="F16:G17"/>
    <mergeCell ref="A17:B17"/>
    <mergeCell ref="A18:B18"/>
    <mergeCell ref="F18:G18"/>
    <mergeCell ref="A12:B12"/>
    <mergeCell ref="F12:G12"/>
    <mergeCell ref="A13:B13"/>
    <mergeCell ref="F13:G13"/>
    <mergeCell ref="A14:B14"/>
    <mergeCell ref="F14:G14"/>
    <mergeCell ref="A9:B9"/>
    <mergeCell ref="E9:G9"/>
    <mergeCell ref="A10:B10"/>
    <mergeCell ref="E10:G10"/>
    <mergeCell ref="A11:B11"/>
    <mergeCell ref="F11:G11"/>
    <mergeCell ref="I5:I6"/>
    <mergeCell ref="A1:I4"/>
    <mergeCell ref="A7:B8"/>
    <mergeCell ref="E7:G8"/>
    <mergeCell ref="D5:D6"/>
    <mergeCell ref="C5:C6"/>
    <mergeCell ref="H5:H6"/>
    <mergeCell ref="A5:B6"/>
    <mergeCell ref="E5:G6"/>
    <mergeCell ref="H16:H17"/>
    <mergeCell ref="I16:I17"/>
    <mergeCell ref="C29:C30"/>
    <mergeCell ref="D29:D30"/>
    <mergeCell ref="C42:C43"/>
    <mergeCell ref="D42:D43"/>
  </mergeCells>
  <printOptions horizontalCentered="1"/>
  <pageMargins left="0.1968503937007874" right="0.1968503937007874" top="0.7874015748031497" bottom="0.3937007874015748" header="0" footer="0"/>
  <pageSetup fitToHeight="0" fitToWidth="0" horizontalDpi="600" verticalDpi="600" orientation="portrait" r:id="rId1"/>
  <ignoredErrors>
    <ignoredError sqref="C10 D18 C26:D26 C34:D34 C45:D45 H10 H21:I21 H25:I25 H29:I29 H33:I33 H41:I41 H45:I45 H79:I7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63"/>
  <sheetViews>
    <sheetView showGridLines="0" zoomScalePageLayoutView="0" workbookViewId="0" topLeftCell="A1">
      <selection activeCell="A1" sqref="A1:J4"/>
    </sheetView>
  </sheetViews>
  <sheetFormatPr defaultColWidth="6.8515625" defaultRowHeight="12.75" customHeight="1"/>
  <cols>
    <col min="1" max="1" width="33.7109375" style="0" customWidth="1"/>
    <col min="2" max="2" width="0.9921875" style="0" customWidth="1"/>
    <col min="3" max="3" width="14.00390625" style="0" customWidth="1"/>
    <col min="4" max="5" width="11.8515625" style="0" customWidth="1"/>
    <col min="6" max="6" width="0.9921875" style="0" customWidth="1"/>
    <col min="7" max="7" width="11.00390625" style="0" customWidth="1"/>
    <col min="8" max="8" width="12.8515625" style="0" customWidth="1"/>
    <col min="9" max="9" width="11.140625" style="0" customWidth="1"/>
    <col min="10" max="10" width="10.421875" style="0" customWidth="1"/>
    <col min="11" max="11" width="1.28515625" style="0" customWidth="1"/>
    <col min="12" max="12" width="6.8515625" style="0" customWidth="1"/>
    <col min="13" max="13" width="15.28125" style="0" bestFit="1" customWidth="1"/>
  </cols>
  <sheetData>
    <row r="1" spans="1:10" ht="12.75">
      <c r="A1" s="67" t="s">
        <v>121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0.5" customHeight="1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0" ht="12" customHeight="1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</row>
    <row r="5" spans="1:10" ht="3" customHeight="1">
      <c r="A5" s="68"/>
      <c r="B5" s="69"/>
      <c r="C5" s="69"/>
      <c r="D5" s="69"/>
      <c r="E5" s="68"/>
      <c r="F5" s="69"/>
      <c r="G5" s="69"/>
      <c r="H5" s="69"/>
      <c r="I5" s="69"/>
      <c r="J5" s="69"/>
    </row>
    <row r="6" spans="1:10" ht="9" customHeight="1">
      <c r="A6" s="70" t="s">
        <v>122</v>
      </c>
      <c r="B6" s="71"/>
      <c r="C6" s="72" t="s">
        <v>123</v>
      </c>
      <c r="D6" s="72" t="s">
        <v>124</v>
      </c>
      <c r="E6" s="70" t="s">
        <v>125</v>
      </c>
      <c r="F6" s="71"/>
      <c r="G6" s="72" t="s">
        <v>126</v>
      </c>
      <c r="H6" s="72" t="s">
        <v>127</v>
      </c>
      <c r="I6" s="72" t="s">
        <v>128</v>
      </c>
      <c r="J6" s="72" t="s">
        <v>129</v>
      </c>
    </row>
    <row r="7" spans="1:10" ht="9" customHeight="1">
      <c r="A7" s="70"/>
      <c r="B7" s="71"/>
      <c r="C7" s="72"/>
      <c r="D7" s="72"/>
      <c r="E7" s="70"/>
      <c r="F7" s="71"/>
      <c r="G7" s="72"/>
      <c r="H7" s="72"/>
      <c r="I7" s="72"/>
      <c r="J7" s="72"/>
    </row>
    <row r="8" spans="1:10" ht="9" customHeight="1">
      <c r="A8" s="70"/>
      <c r="B8" s="71"/>
      <c r="C8" s="72"/>
      <c r="D8" s="72"/>
      <c r="E8" s="70"/>
      <c r="F8" s="71"/>
      <c r="G8" s="72"/>
      <c r="H8" s="72"/>
      <c r="I8" s="72"/>
      <c r="J8" s="72"/>
    </row>
    <row r="9" spans="1:10" ht="9" customHeight="1">
      <c r="A9" s="70"/>
      <c r="B9" s="71"/>
      <c r="C9" s="72"/>
      <c r="D9" s="72"/>
      <c r="E9" s="70"/>
      <c r="F9" s="71"/>
      <c r="G9" s="72"/>
      <c r="H9" s="72"/>
      <c r="I9" s="72"/>
      <c r="J9" s="72"/>
    </row>
    <row r="10" spans="1:10" ht="9" customHeight="1">
      <c r="A10" s="70"/>
      <c r="B10" s="71"/>
      <c r="C10" s="72"/>
      <c r="D10" s="72"/>
      <c r="E10" s="70"/>
      <c r="F10" s="71"/>
      <c r="G10" s="72"/>
      <c r="H10" s="72"/>
      <c r="I10" s="72"/>
      <c r="J10" s="72"/>
    </row>
    <row r="11" spans="1:10" ht="15.75" customHeight="1">
      <c r="A11" s="73"/>
      <c r="B11" s="74"/>
      <c r="C11" s="75"/>
      <c r="D11" s="75"/>
      <c r="E11" s="73"/>
      <c r="F11" s="74"/>
      <c r="G11" s="75"/>
      <c r="H11" s="75"/>
      <c r="I11" s="75"/>
      <c r="J11" s="75"/>
    </row>
    <row r="12" spans="1:10" ht="12.75">
      <c r="A12" s="76" t="s">
        <v>130</v>
      </c>
      <c r="B12" s="4"/>
      <c r="C12" s="77">
        <f>+C14+C18</f>
        <v>5941431239.37</v>
      </c>
      <c r="D12" s="78">
        <f aca="true" t="shared" si="0" ref="D12:J12">+D14+D18</f>
        <v>2000268155</v>
      </c>
      <c r="E12" s="79">
        <f t="shared" si="0"/>
        <v>1333022187.5600002</v>
      </c>
      <c r="F12" s="77">
        <f t="shared" si="0"/>
        <v>0</v>
      </c>
      <c r="G12" s="77">
        <f t="shared" si="0"/>
        <v>0</v>
      </c>
      <c r="H12" s="77">
        <f t="shared" si="0"/>
        <v>6608677206.81</v>
      </c>
      <c r="I12" s="77">
        <f t="shared" si="0"/>
        <v>408707908.66999996</v>
      </c>
      <c r="J12" s="77">
        <f t="shared" si="0"/>
        <v>9819400</v>
      </c>
    </row>
    <row r="13" spans="1:10" ht="2.25" customHeight="1">
      <c r="A13" s="3"/>
      <c r="B13" s="4"/>
      <c r="C13" s="4"/>
      <c r="D13" s="78"/>
      <c r="E13" s="14"/>
      <c r="F13" s="4"/>
      <c r="G13" s="4"/>
      <c r="H13" s="4"/>
      <c r="I13" s="4"/>
      <c r="J13" s="4"/>
    </row>
    <row r="14" spans="1:10" ht="12.75">
      <c r="A14" s="76" t="s">
        <v>131</v>
      </c>
      <c r="B14" s="4"/>
      <c r="C14" s="77">
        <f aca="true" t="shared" si="1" ref="C14:J14">+C15+C16+C17</f>
        <v>1174393939.39</v>
      </c>
      <c r="D14" s="78">
        <f t="shared" si="1"/>
        <v>1445000000</v>
      </c>
      <c r="E14" s="79">
        <f t="shared" si="1"/>
        <v>1308977237.66</v>
      </c>
      <c r="F14" s="77">
        <f t="shared" si="1"/>
        <v>0</v>
      </c>
      <c r="G14" s="77">
        <f t="shared" si="1"/>
        <v>0</v>
      </c>
      <c r="H14" s="77">
        <f t="shared" si="1"/>
        <v>1310416701.7300003</v>
      </c>
      <c r="I14" s="77">
        <f t="shared" si="1"/>
        <v>77273076.64</v>
      </c>
      <c r="J14" s="77">
        <f t="shared" si="1"/>
        <v>9819400</v>
      </c>
    </row>
    <row r="15" spans="1:10" ht="12.75">
      <c r="A15" s="80" t="s">
        <v>132</v>
      </c>
      <c r="B15" s="4"/>
      <c r="C15" s="81">
        <v>1174393939.39</v>
      </c>
      <c r="D15" s="82">
        <v>1445000000</v>
      </c>
      <c r="E15" s="83">
        <v>1308977237.66</v>
      </c>
      <c r="F15" s="4"/>
      <c r="G15" s="82">
        <v>0</v>
      </c>
      <c r="H15" s="81">
        <f>+C15+D15-E15+G15</f>
        <v>1310416701.7300003</v>
      </c>
      <c r="I15" s="82">
        <v>77273076.64</v>
      </c>
      <c r="J15" s="82">
        <f>+G46</f>
        <v>9819400</v>
      </c>
    </row>
    <row r="16" spans="1:10" ht="12.75">
      <c r="A16" s="80" t="s">
        <v>133</v>
      </c>
      <c r="B16" s="4"/>
      <c r="C16" s="81">
        <v>0</v>
      </c>
      <c r="D16" s="82">
        <v>0</v>
      </c>
      <c r="E16" s="83">
        <v>0</v>
      </c>
      <c r="F16" s="4"/>
      <c r="G16" s="82">
        <v>0</v>
      </c>
      <c r="H16" s="81">
        <f>+C16+D16-E16+G16</f>
        <v>0</v>
      </c>
      <c r="I16" s="82">
        <v>0</v>
      </c>
      <c r="J16" s="82">
        <v>0</v>
      </c>
    </row>
    <row r="17" spans="1:10" ht="12.75">
      <c r="A17" s="80" t="s">
        <v>134</v>
      </c>
      <c r="B17" s="4"/>
      <c r="C17" s="81">
        <v>0</v>
      </c>
      <c r="D17" s="82">
        <v>0</v>
      </c>
      <c r="E17" s="83">
        <v>0</v>
      </c>
      <c r="F17" s="4"/>
      <c r="G17" s="82">
        <v>0</v>
      </c>
      <c r="H17" s="81">
        <f>+C17+D17-E17+G17</f>
        <v>0</v>
      </c>
      <c r="I17" s="82">
        <v>0</v>
      </c>
      <c r="J17" s="82">
        <v>0</v>
      </c>
    </row>
    <row r="18" spans="1:13" ht="12.75">
      <c r="A18" s="76" t="s">
        <v>135</v>
      </c>
      <c r="B18" s="4"/>
      <c r="C18" s="77">
        <f aca="true" t="shared" si="2" ref="C18:J18">+C19+C20+C21</f>
        <v>4767037299.98</v>
      </c>
      <c r="D18" s="77">
        <f t="shared" si="2"/>
        <v>555268155</v>
      </c>
      <c r="E18" s="79">
        <f t="shared" si="2"/>
        <v>24044949.9</v>
      </c>
      <c r="F18" s="77">
        <f t="shared" si="2"/>
        <v>0</v>
      </c>
      <c r="G18" s="77">
        <f t="shared" si="2"/>
        <v>0</v>
      </c>
      <c r="H18" s="77">
        <f t="shared" si="2"/>
        <v>5298260505.08</v>
      </c>
      <c r="I18" s="77">
        <f t="shared" si="2"/>
        <v>331434832.03</v>
      </c>
      <c r="J18" s="77">
        <f t="shared" si="2"/>
        <v>0</v>
      </c>
      <c r="M18" s="84"/>
    </row>
    <row r="19" spans="1:13" ht="12.75">
      <c r="A19" s="80" t="s">
        <v>136</v>
      </c>
      <c r="B19" s="4"/>
      <c r="C19" s="81">
        <v>4767037299.98</v>
      </c>
      <c r="D19" s="82">
        <v>555268155</v>
      </c>
      <c r="E19" s="83">
        <v>24044949.9</v>
      </c>
      <c r="F19" s="4"/>
      <c r="G19" s="82">
        <v>0</v>
      </c>
      <c r="H19" s="81">
        <f>+C19+D19-E19+G19</f>
        <v>5298260505.08</v>
      </c>
      <c r="I19" s="82">
        <v>331434832.03</v>
      </c>
      <c r="J19" s="82">
        <v>0</v>
      </c>
      <c r="M19" s="84"/>
    </row>
    <row r="20" spans="1:10" ht="12.75">
      <c r="A20" s="80" t="s">
        <v>137</v>
      </c>
      <c r="B20" s="4"/>
      <c r="C20" s="81">
        <v>0</v>
      </c>
      <c r="D20" s="82">
        <v>0</v>
      </c>
      <c r="E20" s="83">
        <v>0</v>
      </c>
      <c r="F20" s="4"/>
      <c r="G20" s="82">
        <v>0</v>
      </c>
      <c r="H20" s="81">
        <f>+C20+D20-E20+G20</f>
        <v>0</v>
      </c>
      <c r="I20" s="82">
        <v>0</v>
      </c>
      <c r="J20" s="82">
        <v>0</v>
      </c>
    </row>
    <row r="21" spans="1:10" ht="12.75">
      <c r="A21" s="80" t="s">
        <v>138</v>
      </c>
      <c r="B21" s="4"/>
      <c r="C21" s="81">
        <v>0</v>
      </c>
      <c r="D21" s="82">
        <v>0</v>
      </c>
      <c r="E21" s="83">
        <v>0</v>
      </c>
      <c r="F21" s="4"/>
      <c r="G21" s="82">
        <v>0</v>
      </c>
      <c r="H21" s="81">
        <f>+C21+D21-E21+G21</f>
        <v>0</v>
      </c>
      <c r="I21" s="82">
        <v>0</v>
      </c>
      <c r="J21" s="82">
        <v>0</v>
      </c>
    </row>
    <row r="22" spans="1:10" ht="12.75">
      <c r="A22" s="76" t="s">
        <v>139</v>
      </c>
      <c r="B22" s="85"/>
      <c r="C22" s="77">
        <v>2214576002.43</v>
      </c>
      <c r="D22" s="86"/>
      <c r="E22" s="87"/>
      <c r="F22" s="87"/>
      <c r="G22" s="86"/>
      <c r="H22" s="77">
        <f>8745290057.73-H12</f>
        <v>2136612850.9199991</v>
      </c>
      <c r="I22" s="86"/>
      <c r="J22" s="86"/>
    </row>
    <row r="23" spans="1:10" ht="2.25" customHeight="1">
      <c r="A23" s="3"/>
      <c r="B23" s="4"/>
      <c r="C23" s="4"/>
      <c r="D23" s="4"/>
      <c r="E23" s="14"/>
      <c r="F23" s="4"/>
      <c r="G23" s="4"/>
      <c r="H23" s="4"/>
      <c r="I23" s="4"/>
      <c r="J23" s="4"/>
    </row>
    <row r="24" spans="1:10" ht="18">
      <c r="A24" s="76" t="s">
        <v>140</v>
      </c>
      <c r="B24" s="4"/>
      <c r="C24" s="77">
        <f>+C12+C22</f>
        <v>8156007241.799999</v>
      </c>
      <c r="D24" s="78">
        <f>+D12</f>
        <v>2000268155</v>
      </c>
      <c r="E24" s="88">
        <f>+E12</f>
        <v>1333022187.5600002</v>
      </c>
      <c r="F24" s="85"/>
      <c r="G24" s="78">
        <v>0</v>
      </c>
      <c r="H24" s="77">
        <f>+H12+H22</f>
        <v>8745290057.73</v>
      </c>
      <c r="I24" s="77">
        <f>+I12+I22</f>
        <v>408707908.66999996</v>
      </c>
      <c r="J24" s="77">
        <f>+J12+J22</f>
        <v>9819400</v>
      </c>
    </row>
    <row r="25" spans="1:10" ht="2.25" customHeight="1">
      <c r="A25" s="3"/>
      <c r="B25" s="4"/>
      <c r="C25" s="4"/>
      <c r="D25" s="4"/>
      <c r="E25" s="14"/>
      <c r="F25" s="4"/>
      <c r="G25" s="4"/>
      <c r="H25" s="4"/>
      <c r="I25" s="4"/>
      <c r="J25" s="4"/>
    </row>
    <row r="26" spans="1:10" ht="12.75">
      <c r="A26" s="76" t="s">
        <v>141</v>
      </c>
      <c r="B26" s="4"/>
      <c r="C26" s="77">
        <f>SUM(C28:C30)</f>
        <v>347710.97</v>
      </c>
      <c r="D26" s="77">
        <f aca="true" t="shared" si="3" ref="D26:J26">SUM(D28:D30)</f>
        <v>0</v>
      </c>
      <c r="E26" s="79">
        <f t="shared" si="3"/>
        <v>347710.97</v>
      </c>
      <c r="F26" s="77">
        <f t="shared" si="3"/>
        <v>0</v>
      </c>
      <c r="G26" s="77">
        <f t="shared" si="3"/>
        <v>0</v>
      </c>
      <c r="H26" s="77">
        <f t="shared" si="3"/>
        <v>0</v>
      </c>
      <c r="I26" s="77">
        <f t="shared" si="3"/>
        <v>0</v>
      </c>
      <c r="J26" s="77">
        <f t="shared" si="3"/>
        <v>0</v>
      </c>
    </row>
    <row r="27" spans="1:10" ht="2.25" customHeight="1">
      <c r="A27" s="3"/>
      <c r="B27" s="4"/>
      <c r="C27" s="81"/>
      <c r="D27" s="82"/>
      <c r="E27" s="83"/>
      <c r="F27" s="4"/>
      <c r="G27" s="82"/>
      <c r="H27" s="81"/>
      <c r="I27" s="4"/>
      <c r="J27" s="4"/>
    </row>
    <row r="28" spans="1:10" ht="12.75">
      <c r="A28" s="89" t="s">
        <v>142</v>
      </c>
      <c r="B28" s="4"/>
      <c r="C28" s="81">
        <v>347710.97</v>
      </c>
      <c r="D28" s="82">
        <v>0</v>
      </c>
      <c r="E28" s="83">
        <v>347710.97</v>
      </c>
      <c r="F28" s="4"/>
      <c r="G28" s="82">
        <v>0</v>
      </c>
      <c r="H28" s="81">
        <f>+C28+D28-E28+G28</f>
        <v>0</v>
      </c>
      <c r="I28" s="82">
        <v>0</v>
      </c>
      <c r="J28" s="82">
        <v>0</v>
      </c>
    </row>
    <row r="29" spans="1:10" ht="12.75">
      <c r="A29" s="89" t="s">
        <v>143</v>
      </c>
      <c r="B29" s="4"/>
      <c r="C29" s="81">
        <v>0</v>
      </c>
      <c r="D29" s="82">
        <v>0</v>
      </c>
      <c r="E29" s="83">
        <v>0</v>
      </c>
      <c r="F29" s="4"/>
      <c r="G29" s="82">
        <v>0</v>
      </c>
      <c r="H29" s="81">
        <f>+C29+D29-E29+G29</f>
        <v>0</v>
      </c>
      <c r="I29" s="82">
        <v>0</v>
      </c>
      <c r="J29" s="82">
        <v>0</v>
      </c>
    </row>
    <row r="30" spans="1:10" ht="12.75">
      <c r="A30" s="89" t="s">
        <v>144</v>
      </c>
      <c r="B30" s="4"/>
      <c r="C30" s="81">
        <v>0</v>
      </c>
      <c r="D30" s="82">
        <v>0</v>
      </c>
      <c r="E30" s="83">
        <v>0</v>
      </c>
      <c r="F30" s="4"/>
      <c r="G30" s="82">
        <v>0</v>
      </c>
      <c r="H30" s="81">
        <f>+C30+D30-E30+G30</f>
        <v>0</v>
      </c>
      <c r="I30" s="82">
        <v>0</v>
      </c>
      <c r="J30" s="82">
        <v>0</v>
      </c>
    </row>
    <row r="31" spans="1:10" ht="18">
      <c r="A31" s="76" t="s">
        <v>145</v>
      </c>
      <c r="B31" s="4"/>
      <c r="C31" s="77">
        <f>SUM(C33:C35)</f>
        <v>0</v>
      </c>
      <c r="D31" s="77">
        <f aca="true" t="shared" si="4" ref="D31:J31">SUM(D33:D35)</f>
        <v>0</v>
      </c>
      <c r="E31" s="88">
        <f t="shared" si="4"/>
        <v>0</v>
      </c>
      <c r="F31" s="77">
        <f t="shared" si="4"/>
        <v>0</v>
      </c>
      <c r="G31" s="77">
        <f t="shared" si="4"/>
        <v>0</v>
      </c>
      <c r="H31" s="77">
        <f t="shared" si="4"/>
        <v>0</v>
      </c>
      <c r="I31" s="77">
        <f t="shared" si="4"/>
        <v>0</v>
      </c>
      <c r="J31" s="77">
        <f t="shared" si="4"/>
        <v>0</v>
      </c>
    </row>
    <row r="32" spans="1:10" ht="2.25" customHeight="1">
      <c r="A32" s="3"/>
      <c r="B32" s="4"/>
      <c r="C32" s="4"/>
      <c r="D32" s="4"/>
      <c r="E32" s="14"/>
      <c r="F32" s="4"/>
      <c r="G32" s="4"/>
      <c r="H32" s="4"/>
      <c r="I32" s="4"/>
      <c r="J32" s="4"/>
    </row>
    <row r="33" spans="1:10" ht="12.75">
      <c r="A33" s="89" t="s">
        <v>146</v>
      </c>
      <c r="B33" s="4"/>
      <c r="C33" s="81">
        <v>0</v>
      </c>
      <c r="D33" s="82">
        <v>0</v>
      </c>
      <c r="E33" s="83">
        <v>0</v>
      </c>
      <c r="F33" s="4"/>
      <c r="G33" s="82">
        <v>0</v>
      </c>
      <c r="H33" s="81">
        <f>+C33+D33-E33+G33</f>
        <v>0</v>
      </c>
      <c r="I33" s="82">
        <v>0</v>
      </c>
      <c r="J33" s="82">
        <v>0</v>
      </c>
    </row>
    <row r="34" spans="1:10" ht="12.75">
      <c r="A34" s="89" t="s">
        <v>147</v>
      </c>
      <c r="B34" s="4"/>
      <c r="C34" s="81">
        <v>0</v>
      </c>
      <c r="D34" s="82">
        <v>0</v>
      </c>
      <c r="E34" s="83">
        <v>0</v>
      </c>
      <c r="F34" s="4"/>
      <c r="G34" s="82">
        <v>0</v>
      </c>
      <c r="H34" s="81">
        <f>+C34+D34-E34+G34</f>
        <v>0</v>
      </c>
      <c r="I34" s="82">
        <v>0</v>
      </c>
      <c r="J34" s="82">
        <v>0</v>
      </c>
    </row>
    <row r="35" spans="1:10" ht="12.75">
      <c r="A35" s="90" t="s">
        <v>148</v>
      </c>
      <c r="B35" s="5"/>
      <c r="C35" s="91">
        <v>0</v>
      </c>
      <c r="D35" s="92">
        <v>0</v>
      </c>
      <c r="E35" s="93">
        <v>0</v>
      </c>
      <c r="F35" s="5"/>
      <c r="G35" s="92">
        <v>0</v>
      </c>
      <c r="H35" s="94">
        <f>+C35+D35-E35+G35</f>
        <v>0</v>
      </c>
      <c r="I35" s="92">
        <v>0</v>
      </c>
      <c r="J35" s="92">
        <v>0</v>
      </c>
    </row>
    <row r="36" ht="7.5" customHeight="1"/>
    <row r="37" spans="1:10" ht="8.25" customHeight="1">
      <c r="A37" s="95" t="s">
        <v>149</v>
      </c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8.2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 ht="8.25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 ht="9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ht="5.25" customHeight="1"/>
    <row r="42" spans="1:8" ht="9" customHeight="1">
      <c r="A42" s="96" t="s">
        <v>150</v>
      </c>
      <c r="B42" s="97"/>
      <c r="C42" s="98" t="s">
        <v>151</v>
      </c>
      <c r="D42" s="98" t="s">
        <v>152</v>
      </c>
      <c r="E42" s="98" t="s">
        <v>153</v>
      </c>
      <c r="F42" s="99"/>
      <c r="G42" s="100" t="s">
        <v>154</v>
      </c>
      <c r="H42" s="100" t="s">
        <v>155</v>
      </c>
    </row>
    <row r="43" spans="1:8" ht="9" customHeight="1">
      <c r="A43" s="101"/>
      <c r="B43" s="102"/>
      <c r="C43" s="103"/>
      <c r="D43" s="103"/>
      <c r="E43" s="103"/>
      <c r="F43" s="104"/>
      <c r="G43" s="105"/>
      <c r="H43" s="105"/>
    </row>
    <row r="44" spans="1:8" ht="9.75" customHeight="1">
      <c r="A44" s="106"/>
      <c r="B44" s="107"/>
      <c r="C44" s="108"/>
      <c r="D44" s="108"/>
      <c r="E44" s="108"/>
      <c r="F44" s="109"/>
      <c r="G44" s="110"/>
      <c r="H44" s="110"/>
    </row>
    <row r="45" spans="1:8" ht="5.25" customHeight="1">
      <c r="A45" s="111"/>
      <c r="B45" s="112"/>
      <c r="C45" s="113"/>
      <c r="D45" s="113"/>
      <c r="E45" s="113"/>
      <c r="F45" s="111"/>
      <c r="G45" s="112"/>
      <c r="H45" s="112"/>
    </row>
    <row r="46" spans="1:8" ht="10.5" customHeight="1">
      <c r="A46" s="114" t="s">
        <v>156</v>
      </c>
      <c r="B46" s="115"/>
      <c r="C46" s="116">
        <f>SUM(C47:C62)</f>
        <v>2915000000</v>
      </c>
      <c r="D46" s="117"/>
      <c r="E46" s="117"/>
      <c r="F46" s="118"/>
      <c r="G46" s="119">
        <f>SUM(F47:G62)</f>
        <v>9819400</v>
      </c>
      <c r="H46" s="115"/>
    </row>
    <row r="47" spans="1:8" ht="10.5" customHeight="1">
      <c r="A47" s="120" t="s">
        <v>157</v>
      </c>
      <c r="B47" s="115"/>
      <c r="C47" s="121">
        <v>170000000</v>
      </c>
      <c r="D47" s="122" t="s">
        <v>158</v>
      </c>
      <c r="E47" s="117" t="s">
        <v>159</v>
      </c>
      <c r="F47" s="118">
        <v>0</v>
      </c>
      <c r="G47" s="123">
        <v>0</v>
      </c>
      <c r="H47" s="124">
        <v>0.0077</v>
      </c>
    </row>
    <row r="48" spans="1:8" ht="10.5" customHeight="1">
      <c r="A48" s="120" t="s">
        <v>160</v>
      </c>
      <c r="B48" s="115"/>
      <c r="C48" s="121">
        <v>270000000</v>
      </c>
      <c r="D48" s="122" t="s">
        <v>158</v>
      </c>
      <c r="E48" s="117" t="s">
        <v>161</v>
      </c>
      <c r="F48" s="118">
        <v>0</v>
      </c>
      <c r="G48" s="123">
        <v>0</v>
      </c>
      <c r="H48" s="124">
        <v>0.0071</v>
      </c>
    </row>
    <row r="49" spans="1:8" ht="10.5" customHeight="1">
      <c r="A49" s="120" t="s">
        <v>162</v>
      </c>
      <c r="B49" s="115"/>
      <c r="C49" s="121">
        <v>100000000</v>
      </c>
      <c r="D49" s="122" t="s">
        <v>158</v>
      </c>
      <c r="E49" s="117" t="s">
        <v>163</v>
      </c>
      <c r="F49" s="118">
        <v>0</v>
      </c>
      <c r="G49" s="123">
        <v>0</v>
      </c>
      <c r="H49" s="124">
        <v>0.0084</v>
      </c>
    </row>
    <row r="50" spans="1:8" ht="10.5" customHeight="1">
      <c r="A50" s="120" t="s">
        <v>164</v>
      </c>
      <c r="B50" s="115"/>
      <c r="C50" s="121">
        <v>200000000</v>
      </c>
      <c r="D50" s="122" t="s">
        <v>158</v>
      </c>
      <c r="E50" s="117" t="s">
        <v>165</v>
      </c>
      <c r="F50" s="118">
        <v>0</v>
      </c>
      <c r="G50" s="123">
        <v>0</v>
      </c>
      <c r="H50" s="124">
        <v>0.0077</v>
      </c>
    </row>
    <row r="51" spans="1:8" ht="10.5" customHeight="1">
      <c r="A51" s="120" t="s">
        <v>166</v>
      </c>
      <c r="B51" s="115"/>
      <c r="C51" s="121">
        <v>200000000</v>
      </c>
      <c r="D51" s="122" t="s">
        <v>158</v>
      </c>
      <c r="E51" s="117" t="s">
        <v>167</v>
      </c>
      <c r="F51" s="118">
        <v>0</v>
      </c>
      <c r="G51" s="123">
        <v>0</v>
      </c>
      <c r="H51" s="124">
        <v>0.0078</v>
      </c>
    </row>
    <row r="52" spans="1:8" ht="10.5" customHeight="1">
      <c r="A52" s="120" t="s">
        <v>168</v>
      </c>
      <c r="B52" s="115"/>
      <c r="C52" s="121">
        <v>200000000</v>
      </c>
      <c r="D52" s="122" t="s">
        <v>158</v>
      </c>
      <c r="E52" s="117" t="s">
        <v>169</v>
      </c>
      <c r="F52" s="118">
        <v>0</v>
      </c>
      <c r="G52" s="123">
        <v>0</v>
      </c>
      <c r="H52" s="124">
        <v>0.0078</v>
      </c>
    </row>
    <row r="53" spans="1:8" ht="10.5" customHeight="1">
      <c r="A53" s="120" t="s">
        <v>170</v>
      </c>
      <c r="B53" s="115"/>
      <c r="C53" s="121">
        <v>330000000</v>
      </c>
      <c r="D53" s="122" t="s">
        <v>158</v>
      </c>
      <c r="E53" s="117" t="s">
        <v>171</v>
      </c>
      <c r="F53" s="118">
        <v>0</v>
      </c>
      <c r="G53" s="123">
        <v>0</v>
      </c>
      <c r="H53" s="124">
        <v>0.0098</v>
      </c>
    </row>
    <row r="54" spans="1:8" ht="10.5" customHeight="1">
      <c r="A54" s="120" t="s">
        <v>172</v>
      </c>
      <c r="B54" s="115"/>
      <c r="C54" s="121">
        <v>150000000</v>
      </c>
      <c r="D54" s="122">
        <v>12</v>
      </c>
      <c r="E54" s="117" t="s">
        <v>173</v>
      </c>
      <c r="F54" s="118"/>
      <c r="G54" s="123">
        <v>870000</v>
      </c>
      <c r="H54" s="124">
        <v>0.0081</v>
      </c>
    </row>
    <row r="55" spans="1:8" ht="10.5" customHeight="1">
      <c r="A55" s="120" t="s">
        <v>174</v>
      </c>
      <c r="B55" s="115"/>
      <c r="C55" s="121">
        <v>100000000</v>
      </c>
      <c r="D55" s="122">
        <v>12</v>
      </c>
      <c r="E55" s="117" t="s">
        <v>175</v>
      </c>
      <c r="F55" s="118"/>
      <c r="G55" s="123">
        <v>580000</v>
      </c>
      <c r="H55" s="124">
        <v>0.009</v>
      </c>
    </row>
    <row r="56" spans="1:8" ht="10.5" customHeight="1">
      <c r="A56" s="120" t="s">
        <v>176</v>
      </c>
      <c r="B56" s="115"/>
      <c r="C56" s="121">
        <v>160000000</v>
      </c>
      <c r="D56" s="122">
        <v>12</v>
      </c>
      <c r="E56" s="117" t="s">
        <v>177</v>
      </c>
      <c r="F56" s="118"/>
      <c r="G56" s="123">
        <v>928000</v>
      </c>
      <c r="H56" s="124">
        <v>0.0086</v>
      </c>
    </row>
    <row r="57" spans="1:8" ht="10.5" customHeight="1">
      <c r="A57" s="120" t="s">
        <v>178</v>
      </c>
      <c r="B57" s="115"/>
      <c r="C57" s="121">
        <v>100000000</v>
      </c>
      <c r="D57" s="122">
        <v>12</v>
      </c>
      <c r="E57" s="117" t="s">
        <v>177</v>
      </c>
      <c r="F57" s="118"/>
      <c r="G57" s="123">
        <v>580000</v>
      </c>
      <c r="H57" s="124">
        <v>0.009</v>
      </c>
    </row>
    <row r="58" spans="1:8" ht="10.5" customHeight="1">
      <c r="A58" s="120" t="s">
        <v>179</v>
      </c>
      <c r="B58" s="115"/>
      <c r="C58" s="121">
        <v>100000000</v>
      </c>
      <c r="D58" s="122">
        <v>12</v>
      </c>
      <c r="E58" s="117" t="s">
        <v>180</v>
      </c>
      <c r="F58" s="118"/>
      <c r="G58" s="123">
        <v>580000</v>
      </c>
      <c r="H58" s="124">
        <v>0.0093</v>
      </c>
    </row>
    <row r="59" spans="1:8" ht="10.5" customHeight="1">
      <c r="A59" s="120" t="s">
        <v>181</v>
      </c>
      <c r="B59" s="115"/>
      <c r="C59" s="121">
        <v>200000000</v>
      </c>
      <c r="D59" s="122">
        <v>12</v>
      </c>
      <c r="E59" s="117" t="s">
        <v>180</v>
      </c>
      <c r="F59" s="118"/>
      <c r="G59" s="123">
        <v>1160000</v>
      </c>
      <c r="H59" s="124">
        <v>0.0093</v>
      </c>
    </row>
    <row r="60" spans="1:8" ht="10.5" customHeight="1">
      <c r="A60" s="120" t="s">
        <v>182</v>
      </c>
      <c r="B60" s="115"/>
      <c r="C60" s="121">
        <v>235000000</v>
      </c>
      <c r="D60" s="122">
        <v>12</v>
      </c>
      <c r="E60" s="117" t="s">
        <v>183</v>
      </c>
      <c r="F60" s="118"/>
      <c r="G60" s="123">
        <v>2453400</v>
      </c>
      <c r="H60" s="124">
        <v>0.0079</v>
      </c>
    </row>
    <row r="61" spans="1:8" ht="10.5" customHeight="1">
      <c r="A61" s="120" t="s">
        <v>184</v>
      </c>
      <c r="B61" s="115"/>
      <c r="C61" s="121">
        <v>200000000</v>
      </c>
      <c r="D61" s="122">
        <v>12</v>
      </c>
      <c r="E61" s="117" t="s">
        <v>185</v>
      </c>
      <c r="F61" s="118"/>
      <c r="G61" s="123">
        <v>696000</v>
      </c>
      <c r="H61" s="124">
        <v>0.0093</v>
      </c>
    </row>
    <row r="62" spans="1:8" ht="10.5" customHeight="1">
      <c r="A62" s="120" t="s">
        <v>186</v>
      </c>
      <c r="B62" s="115"/>
      <c r="C62" s="121">
        <v>200000000</v>
      </c>
      <c r="D62" s="122">
        <v>12</v>
      </c>
      <c r="E62" s="117" t="s">
        <v>187</v>
      </c>
      <c r="F62" s="118"/>
      <c r="G62" s="123">
        <v>1972000</v>
      </c>
      <c r="H62" s="124">
        <v>0.01</v>
      </c>
    </row>
    <row r="63" spans="1:8" ht="16.5" customHeight="1">
      <c r="A63" s="125"/>
      <c r="B63" s="126"/>
      <c r="C63" s="127"/>
      <c r="D63" s="127"/>
      <c r="E63" s="127"/>
      <c r="F63" s="125"/>
      <c r="G63" s="126"/>
      <c r="H63" s="126"/>
    </row>
  </sheetData>
  <sheetProtection/>
  <mergeCells count="18">
    <mergeCell ref="A37:J40"/>
    <mergeCell ref="A42:A44"/>
    <mergeCell ref="B42:B44"/>
    <mergeCell ref="C42:C44"/>
    <mergeCell ref="D42:D44"/>
    <mergeCell ref="E42:E44"/>
    <mergeCell ref="F42:F44"/>
    <mergeCell ref="G42:G44"/>
    <mergeCell ref="H42:H44"/>
    <mergeCell ref="A1:J4"/>
    <mergeCell ref="A6:A11"/>
    <mergeCell ref="C6:C11"/>
    <mergeCell ref="D6:D11"/>
    <mergeCell ref="E6:E11"/>
    <mergeCell ref="G6:G11"/>
    <mergeCell ref="H6:H11"/>
    <mergeCell ref="I6:I11"/>
    <mergeCell ref="J6:J11"/>
  </mergeCells>
  <printOptions horizontalCentered="1"/>
  <pageMargins left="0.1968503937007874" right="0.1968503937007874" top="0.7086614173228347" bottom="0.7874015748031497" header="0" footer="0"/>
  <pageSetup fitToHeight="0" fitToWidth="4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131" customWidth="1"/>
    <col min="2" max="2" width="32.8515625" style="131" customWidth="1"/>
    <col min="3" max="7" width="12.421875" style="131" customWidth="1"/>
    <col min="8" max="9" width="13.7109375" style="131" customWidth="1"/>
    <col min="10" max="12" width="12.421875" style="131" customWidth="1"/>
    <col min="13" max="16384" width="11.421875" style="131" customWidth="1"/>
  </cols>
  <sheetData>
    <row r="2" spans="2:12" ht="12.75">
      <c r="B2" s="128" t="s">
        <v>188</v>
      </c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2:12" ht="12.75">
      <c r="B3" s="132" t="s">
        <v>189</v>
      </c>
      <c r="C3" s="133"/>
      <c r="D3" s="133"/>
      <c r="E3" s="133"/>
      <c r="F3" s="133"/>
      <c r="G3" s="133"/>
      <c r="H3" s="133"/>
      <c r="I3" s="133"/>
      <c r="J3" s="133"/>
      <c r="K3" s="133"/>
      <c r="L3" s="134"/>
    </row>
    <row r="4" spans="2:12" ht="12.75">
      <c r="B4" s="132" t="s">
        <v>190</v>
      </c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2:12" ht="12.75">
      <c r="B5" s="135" t="s">
        <v>191</v>
      </c>
      <c r="C5" s="136"/>
      <c r="D5" s="136"/>
      <c r="E5" s="136"/>
      <c r="F5" s="136"/>
      <c r="G5" s="136"/>
      <c r="H5" s="136"/>
      <c r="I5" s="136"/>
      <c r="J5" s="136"/>
      <c r="K5" s="136"/>
      <c r="L5" s="137"/>
    </row>
    <row r="6" spans="2:12" ht="63">
      <c r="B6" s="138" t="s">
        <v>192</v>
      </c>
      <c r="C6" s="139" t="s">
        <v>193</v>
      </c>
      <c r="D6" s="139" t="s">
        <v>194</v>
      </c>
      <c r="E6" s="139" t="s">
        <v>195</v>
      </c>
      <c r="F6" s="139" t="s">
        <v>196</v>
      </c>
      <c r="G6" s="139" t="s">
        <v>197</v>
      </c>
      <c r="H6" s="139" t="s">
        <v>198</v>
      </c>
      <c r="I6" s="139" t="s">
        <v>199</v>
      </c>
      <c r="J6" s="139" t="s">
        <v>200</v>
      </c>
      <c r="K6" s="139" t="s">
        <v>201</v>
      </c>
      <c r="L6" s="140" t="s">
        <v>202</v>
      </c>
    </row>
    <row r="7" spans="2:12" ht="12.75">
      <c r="B7" s="141" t="s">
        <v>203</v>
      </c>
      <c r="C7" s="142" t="s">
        <v>204</v>
      </c>
      <c r="D7" s="142" t="s">
        <v>205</v>
      </c>
      <c r="E7" s="142" t="s">
        <v>206</v>
      </c>
      <c r="F7" s="142" t="s">
        <v>207</v>
      </c>
      <c r="G7" s="142" t="s">
        <v>208</v>
      </c>
      <c r="H7" s="142" t="s">
        <v>209</v>
      </c>
      <c r="I7" s="142" t="s">
        <v>210</v>
      </c>
      <c r="J7" s="142" t="s">
        <v>211</v>
      </c>
      <c r="K7" s="142" t="s">
        <v>212</v>
      </c>
      <c r="L7" s="143" t="s">
        <v>213</v>
      </c>
    </row>
    <row r="8" spans="2:12" ht="12.75"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6"/>
    </row>
    <row r="9" spans="2:12" ht="18">
      <c r="B9" s="147" t="s">
        <v>214</v>
      </c>
      <c r="C9" s="148"/>
      <c r="D9" s="148"/>
      <c r="E9" s="148"/>
      <c r="F9" s="148">
        <f aca="true" t="shared" si="0" ref="F9:L9">SUM(F10:F13)</f>
        <v>0</v>
      </c>
      <c r="G9" s="148"/>
      <c r="H9" s="148">
        <f t="shared" si="0"/>
        <v>0</v>
      </c>
      <c r="I9" s="148">
        <f t="shared" si="0"/>
        <v>0</v>
      </c>
      <c r="J9" s="148">
        <f t="shared" si="0"/>
        <v>0</v>
      </c>
      <c r="K9" s="148">
        <f t="shared" si="0"/>
        <v>0</v>
      </c>
      <c r="L9" s="149">
        <f t="shared" si="0"/>
        <v>0</v>
      </c>
    </row>
    <row r="10" spans="2:12" ht="12.75">
      <c r="B10" s="150" t="s">
        <v>215</v>
      </c>
      <c r="C10" s="151"/>
      <c r="D10" s="151"/>
      <c r="E10" s="151"/>
      <c r="F10" s="151">
        <v>0</v>
      </c>
      <c r="G10" s="151"/>
      <c r="H10" s="151">
        <v>0</v>
      </c>
      <c r="I10" s="151">
        <v>0</v>
      </c>
      <c r="J10" s="151">
        <v>0</v>
      </c>
      <c r="K10" s="151">
        <v>0</v>
      </c>
      <c r="L10" s="152">
        <f>F10-K10</f>
        <v>0</v>
      </c>
    </row>
    <row r="11" spans="2:12" ht="12.75">
      <c r="B11" s="150" t="s">
        <v>216</v>
      </c>
      <c r="C11" s="151"/>
      <c r="D11" s="151"/>
      <c r="E11" s="151"/>
      <c r="F11" s="151">
        <v>0</v>
      </c>
      <c r="G11" s="151"/>
      <c r="H11" s="151">
        <v>0</v>
      </c>
      <c r="I11" s="151">
        <v>0</v>
      </c>
      <c r="J11" s="151">
        <v>0</v>
      </c>
      <c r="K11" s="151">
        <v>0</v>
      </c>
      <c r="L11" s="152">
        <f aca="true" t="shared" si="1" ref="L11:L19">F11-K11</f>
        <v>0</v>
      </c>
    </row>
    <row r="12" spans="2:12" ht="12.75">
      <c r="B12" s="150" t="s">
        <v>217</v>
      </c>
      <c r="C12" s="151"/>
      <c r="D12" s="151"/>
      <c r="E12" s="151"/>
      <c r="F12" s="151">
        <v>0</v>
      </c>
      <c r="G12" s="151"/>
      <c r="H12" s="151">
        <v>0</v>
      </c>
      <c r="I12" s="151">
        <v>0</v>
      </c>
      <c r="J12" s="151">
        <v>0</v>
      </c>
      <c r="K12" s="151">
        <v>0</v>
      </c>
      <c r="L12" s="152">
        <f t="shared" si="1"/>
        <v>0</v>
      </c>
    </row>
    <row r="13" spans="2:12" ht="12.75">
      <c r="B13" s="150" t="s">
        <v>218</v>
      </c>
      <c r="C13" s="151"/>
      <c r="D13" s="151"/>
      <c r="E13" s="151"/>
      <c r="F13" s="151">
        <v>0</v>
      </c>
      <c r="G13" s="151"/>
      <c r="H13" s="151">
        <v>0</v>
      </c>
      <c r="I13" s="151">
        <v>0</v>
      </c>
      <c r="J13" s="151">
        <v>0</v>
      </c>
      <c r="K13" s="151">
        <v>0</v>
      </c>
      <c r="L13" s="152">
        <f t="shared" si="1"/>
        <v>0</v>
      </c>
    </row>
    <row r="14" spans="2:12" ht="12.75">
      <c r="B14" s="153"/>
      <c r="C14" s="154"/>
      <c r="D14" s="154"/>
      <c r="E14" s="154"/>
      <c r="F14" s="154"/>
      <c r="G14" s="154"/>
      <c r="H14" s="154"/>
      <c r="I14" s="154"/>
      <c r="J14" s="154"/>
      <c r="K14" s="154"/>
      <c r="L14" s="155"/>
    </row>
    <row r="15" spans="2:12" ht="12.75">
      <c r="B15" s="147" t="s">
        <v>219</v>
      </c>
      <c r="C15" s="148"/>
      <c r="D15" s="148"/>
      <c r="E15" s="148"/>
      <c r="F15" s="148">
        <f aca="true" t="shared" si="2" ref="F15:L15">SUM(F16:F19)</f>
        <v>0</v>
      </c>
      <c r="G15" s="148"/>
      <c r="H15" s="148">
        <f t="shared" si="2"/>
        <v>0</v>
      </c>
      <c r="I15" s="148">
        <f t="shared" si="2"/>
        <v>0</v>
      </c>
      <c r="J15" s="148">
        <f t="shared" si="2"/>
        <v>0</v>
      </c>
      <c r="K15" s="148">
        <f t="shared" si="2"/>
        <v>0</v>
      </c>
      <c r="L15" s="149">
        <f t="shared" si="2"/>
        <v>0</v>
      </c>
    </row>
    <row r="16" spans="2:12" ht="12.75">
      <c r="B16" s="150" t="s">
        <v>220</v>
      </c>
      <c r="C16" s="151"/>
      <c r="D16" s="151"/>
      <c r="E16" s="151"/>
      <c r="F16" s="151">
        <v>0</v>
      </c>
      <c r="G16" s="151"/>
      <c r="H16" s="151">
        <v>0</v>
      </c>
      <c r="I16" s="151">
        <v>0</v>
      </c>
      <c r="J16" s="151">
        <v>0</v>
      </c>
      <c r="K16" s="151">
        <v>0</v>
      </c>
      <c r="L16" s="152">
        <f t="shared" si="1"/>
        <v>0</v>
      </c>
    </row>
    <row r="17" spans="2:12" ht="12.75">
      <c r="B17" s="150" t="s">
        <v>221</v>
      </c>
      <c r="C17" s="151"/>
      <c r="D17" s="151"/>
      <c r="E17" s="151"/>
      <c r="F17" s="151">
        <v>0</v>
      </c>
      <c r="G17" s="151"/>
      <c r="H17" s="151">
        <v>0</v>
      </c>
      <c r="I17" s="151">
        <v>0</v>
      </c>
      <c r="J17" s="151">
        <v>0</v>
      </c>
      <c r="K17" s="151">
        <v>0</v>
      </c>
      <c r="L17" s="152">
        <f t="shared" si="1"/>
        <v>0</v>
      </c>
    </row>
    <row r="18" spans="2:12" ht="12.75">
      <c r="B18" s="150" t="s">
        <v>222</v>
      </c>
      <c r="C18" s="151"/>
      <c r="D18" s="151"/>
      <c r="E18" s="151"/>
      <c r="F18" s="151">
        <v>0</v>
      </c>
      <c r="G18" s="151"/>
      <c r="H18" s="151">
        <v>0</v>
      </c>
      <c r="I18" s="151">
        <v>0</v>
      </c>
      <c r="J18" s="151">
        <v>0</v>
      </c>
      <c r="K18" s="151">
        <v>0</v>
      </c>
      <c r="L18" s="152">
        <f t="shared" si="1"/>
        <v>0</v>
      </c>
    </row>
    <row r="19" spans="2:12" ht="12.75">
      <c r="B19" s="150" t="s">
        <v>223</v>
      </c>
      <c r="C19" s="151"/>
      <c r="D19" s="151"/>
      <c r="E19" s="151"/>
      <c r="F19" s="151">
        <v>0</v>
      </c>
      <c r="G19" s="151"/>
      <c r="H19" s="151">
        <v>0</v>
      </c>
      <c r="I19" s="151">
        <v>0</v>
      </c>
      <c r="J19" s="151">
        <v>0</v>
      </c>
      <c r="K19" s="151">
        <v>0</v>
      </c>
      <c r="L19" s="152">
        <f t="shared" si="1"/>
        <v>0</v>
      </c>
    </row>
    <row r="20" spans="2:12" ht="12.75">
      <c r="B20" s="153"/>
      <c r="C20" s="154"/>
      <c r="D20" s="154"/>
      <c r="E20" s="154"/>
      <c r="F20" s="154"/>
      <c r="G20" s="154"/>
      <c r="H20" s="154"/>
      <c r="I20" s="154"/>
      <c r="J20" s="154"/>
      <c r="K20" s="154"/>
      <c r="L20" s="155"/>
    </row>
    <row r="21" spans="2:12" ht="18">
      <c r="B21" s="147" t="s">
        <v>224</v>
      </c>
      <c r="C21" s="148"/>
      <c r="D21" s="148"/>
      <c r="E21" s="148"/>
      <c r="F21" s="148">
        <f aca="true" t="shared" si="3" ref="F21:L21">F9+F15</f>
        <v>0</v>
      </c>
      <c r="G21" s="148"/>
      <c r="H21" s="148">
        <f t="shared" si="3"/>
        <v>0</v>
      </c>
      <c r="I21" s="148">
        <f t="shared" si="3"/>
        <v>0</v>
      </c>
      <c r="J21" s="148">
        <f t="shared" si="3"/>
        <v>0</v>
      </c>
      <c r="K21" s="148">
        <f t="shared" si="3"/>
        <v>0</v>
      </c>
      <c r="L21" s="149">
        <f t="shared" si="3"/>
        <v>0</v>
      </c>
    </row>
    <row r="22" spans="2:12" ht="12.75">
      <c r="B22" s="156"/>
      <c r="C22" s="157"/>
      <c r="D22" s="157"/>
      <c r="E22" s="157"/>
      <c r="F22" s="157"/>
      <c r="G22" s="157"/>
      <c r="H22" s="157"/>
      <c r="I22" s="157"/>
      <c r="J22" s="157"/>
      <c r="K22" s="157"/>
      <c r="L22" s="158"/>
    </row>
    <row r="23" spans="3:7" ht="12.75">
      <c r="C23" s="159"/>
      <c r="D23" s="159"/>
      <c r="F23" s="159"/>
      <c r="G23" s="159"/>
    </row>
    <row r="24" spans="3:7" ht="12.75">
      <c r="C24" s="159"/>
      <c r="D24" s="159"/>
      <c r="F24" s="159"/>
      <c r="G24" s="159"/>
    </row>
    <row r="25" spans="3:7" ht="12.75">
      <c r="C25" s="159"/>
      <c r="D25" s="159"/>
      <c r="F25" s="159"/>
      <c r="G25" s="159"/>
    </row>
    <row r="26" spans="3:7" ht="12.75">
      <c r="C26" s="159"/>
      <c r="D26" s="159"/>
      <c r="F26" s="159"/>
      <c r="G26" s="159"/>
    </row>
    <row r="27" spans="3:7" ht="12.75">
      <c r="C27" s="159"/>
      <c r="D27" s="159"/>
      <c r="F27" s="159"/>
      <c r="G27" s="159"/>
    </row>
    <row r="28" spans="3:7" ht="12.75">
      <c r="C28" s="159"/>
      <c r="D28" s="159"/>
      <c r="F28" s="159"/>
      <c r="G28" s="159"/>
    </row>
  </sheetData>
  <sheetProtection/>
  <mergeCells count="4">
    <mergeCell ref="B2:L2"/>
    <mergeCell ref="B3:L3"/>
    <mergeCell ref="B4:L4"/>
    <mergeCell ref="B5:L5"/>
  </mergeCells>
  <printOptions horizontalCentered="1"/>
  <pageMargins left="0.31496062992125984" right="0.31496062992125984" top="0.7480314960629921" bottom="0.7480314960629921" header="0" footer="0"/>
  <pageSetup fitToHeight="0" fitToWidth="1"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3"/>
  <sheetViews>
    <sheetView showGridLines="0" zoomScalePageLayoutView="0" workbookViewId="0" topLeftCell="A1">
      <selection activeCell="A1" sqref="A1:G4"/>
    </sheetView>
  </sheetViews>
  <sheetFormatPr defaultColWidth="6.8515625" defaultRowHeight="12.75" customHeight="1"/>
  <cols>
    <col min="1" max="1" width="57.8515625" style="0" customWidth="1"/>
    <col min="2" max="2" width="0.9921875" style="0" customWidth="1"/>
    <col min="3" max="3" width="16.140625" style="0" customWidth="1"/>
    <col min="4" max="4" width="0.2890625" style="0" customWidth="1"/>
    <col min="5" max="5" width="15.57421875" style="0" bestFit="1" customWidth="1"/>
    <col min="6" max="6" width="0.2890625" style="0" customWidth="1"/>
    <col min="7" max="7" width="15.57421875" style="0" customWidth="1"/>
  </cols>
  <sheetData>
    <row r="1" spans="1:7" s="161" customFormat="1" ht="12.75">
      <c r="A1" s="160" t="s">
        <v>225</v>
      </c>
      <c r="B1" s="160"/>
      <c r="C1" s="160"/>
      <c r="D1" s="160"/>
      <c r="E1" s="160"/>
      <c r="F1" s="160"/>
      <c r="G1" s="160"/>
    </row>
    <row r="2" spans="1:7" s="161" customFormat="1" ht="12" customHeight="1">
      <c r="A2" s="160"/>
      <c r="B2" s="160"/>
      <c r="C2" s="160"/>
      <c r="D2" s="160"/>
      <c r="E2" s="160"/>
      <c r="F2" s="160"/>
      <c r="G2" s="160"/>
    </row>
    <row r="3" spans="1:7" s="161" customFormat="1" ht="10.5" customHeight="1">
      <c r="A3" s="160"/>
      <c r="B3" s="160"/>
      <c r="C3" s="160"/>
      <c r="D3" s="160"/>
      <c r="E3" s="160"/>
      <c r="F3" s="160"/>
      <c r="G3" s="160"/>
    </row>
    <row r="4" spans="1:7" s="161" customFormat="1" ht="12" customHeight="1">
      <c r="A4" s="160"/>
      <c r="B4" s="160"/>
      <c r="C4" s="160"/>
      <c r="D4" s="160"/>
      <c r="E4" s="160"/>
      <c r="F4" s="160"/>
      <c r="G4" s="160"/>
    </row>
    <row r="5" ht="4.5" customHeight="1"/>
    <row r="6" ht="1.5" customHeight="1"/>
    <row r="7" spans="1:7" s="167" customFormat="1" ht="13.5" customHeight="1">
      <c r="A7" s="162" t="s">
        <v>0</v>
      </c>
      <c r="B7" s="69"/>
      <c r="C7" s="163" t="s">
        <v>226</v>
      </c>
      <c r="D7" s="69"/>
      <c r="E7" s="164" t="s">
        <v>227</v>
      </c>
      <c r="F7" s="165"/>
      <c r="G7" s="166" t="s">
        <v>228</v>
      </c>
    </row>
    <row r="8" spans="1:7" s="167" customFormat="1" ht="9.75" customHeight="1">
      <c r="A8" s="168"/>
      <c r="B8" s="74"/>
      <c r="C8" s="169"/>
      <c r="D8" s="74"/>
      <c r="E8" s="74"/>
      <c r="F8" s="170"/>
      <c r="G8" s="171"/>
    </row>
    <row r="9" spans="1:7" ht="9.75" customHeight="1">
      <c r="A9" s="172" t="s">
        <v>229</v>
      </c>
      <c r="B9" s="4"/>
      <c r="C9" s="173">
        <f>+C10+C11+C12</f>
        <v>23183269093.39</v>
      </c>
      <c r="D9" s="4"/>
      <c r="E9" s="174">
        <f>+E10+E11+E12</f>
        <v>18575094974.39</v>
      </c>
      <c r="F9" s="14"/>
      <c r="G9" s="174">
        <f>+G10+G11+G12</f>
        <v>18574281662.73</v>
      </c>
    </row>
    <row r="10" spans="1:7" ht="9.75" customHeight="1">
      <c r="A10" s="175" t="s">
        <v>230</v>
      </c>
      <c r="B10" s="4"/>
      <c r="C10" s="176">
        <v>10304615624</v>
      </c>
      <c r="D10" s="4"/>
      <c r="E10" s="177">
        <v>8317691295.61</v>
      </c>
      <c r="F10" s="14"/>
      <c r="G10" s="177">
        <v>8316877983.95</v>
      </c>
    </row>
    <row r="11" spans="1:7" ht="9.75" customHeight="1">
      <c r="A11" s="175" t="s">
        <v>231</v>
      </c>
      <c r="B11" s="4"/>
      <c r="C11" s="176">
        <v>11939720378</v>
      </c>
      <c r="D11" s="4"/>
      <c r="E11" s="177">
        <v>9726180473.68</v>
      </c>
      <c r="F11" s="14"/>
      <c r="G11" s="177">
        <v>9726180473.68</v>
      </c>
    </row>
    <row r="12" spans="1:7" ht="9.75" customHeight="1">
      <c r="A12" s="175" t="s">
        <v>232</v>
      </c>
      <c r="B12" s="4"/>
      <c r="C12" s="176">
        <f>+C52</f>
        <v>938933091.39</v>
      </c>
      <c r="D12" s="4"/>
      <c r="E12" s="177">
        <v>531223205.1</v>
      </c>
      <c r="F12" s="14"/>
      <c r="G12" s="177">
        <v>531223205.1</v>
      </c>
    </row>
    <row r="13" spans="1:7" ht="6" customHeight="1">
      <c r="A13" s="3"/>
      <c r="B13" s="4"/>
      <c r="C13" s="14"/>
      <c r="D13" s="4"/>
      <c r="E13" s="4"/>
      <c r="F13" s="14"/>
      <c r="G13" s="4"/>
    </row>
    <row r="14" spans="1:7" ht="9.75" customHeight="1">
      <c r="A14" s="172" t="s">
        <v>233</v>
      </c>
      <c r="B14" s="4"/>
      <c r="C14" s="173">
        <f>+C15+C16</f>
        <v>23183269093.39</v>
      </c>
      <c r="D14" s="4"/>
      <c r="E14" s="174">
        <f>+E15+E16</f>
        <v>17623898328.95</v>
      </c>
      <c r="F14" s="14"/>
      <c r="G14" s="174">
        <f>+G15+G16</f>
        <v>17298862681.38</v>
      </c>
    </row>
    <row r="15" spans="1:7" ht="9.75" customHeight="1">
      <c r="A15" s="175" t="s">
        <v>234</v>
      </c>
      <c r="B15" s="4"/>
      <c r="C15" s="176">
        <v>11275261771.39</v>
      </c>
      <c r="D15" s="4"/>
      <c r="E15" s="177">
        <v>8069687251.59</v>
      </c>
      <c r="F15" s="14"/>
      <c r="G15" s="177">
        <v>7787907128.79</v>
      </c>
    </row>
    <row r="16" spans="1:7" ht="9.75" customHeight="1">
      <c r="A16" s="175" t="s">
        <v>235</v>
      </c>
      <c r="B16" s="4"/>
      <c r="C16" s="176">
        <v>11908007322</v>
      </c>
      <c r="D16" s="4"/>
      <c r="E16" s="177">
        <v>9554211077.36</v>
      </c>
      <c r="F16" s="14"/>
      <c r="G16" s="177">
        <v>9510955552.59</v>
      </c>
    </row>
    <row r="17" spans="1:7" ht="6" customHeight="1">
      <c r="A17" s="3"/>
      <c r="B17" s="4"/>
      <c r="C17" s="14"/>
      <c r="D17" s="4"/>
      <c r="E17" s="4"/>
      <c r="F17" s="14"/>
      <c r="G17" s="4"/>
    </row>
    <row r="18" spans="1:7" ht="9.75" customHeight="1">
      <c r="A18" s="172" t="s">
        <v>236</v>
      </c>
      <c r="B18" s="4"/>
      <c r="C18" s="178"/>
      <c r="D18" s="179"/>
      <c r="E18" s="174">
        <f>+E19+E21</f>
        <v>190692249.16</v>
      </c>
      <c r="F18" s="14"/>
      <c r="G18" s="174">
        <f>+G19+G21</f>
        <v>187840686.36</v>
      </c>
    </row>
    <row r="19" spans="1:7" ht="12.75" customHeight="1" hidden="1">
      <c r="A19" s="180"/>
      <c r="B19" s="4"/>
      <c r="C19" s="181"/>
      <c r="D19" s="4"/>
      <c r="E19" s="182">
        <v>850698.69</v>
      </c>
      <c r="F19" s="14"/>
      <c r="G19" s="182">
        <v>850561.46</v>
      </c>
    </row>
    <row r="20" spans="1:7" ht="9.75" customHeight="1">
      <c r="A20" s="175" t="s">
        <v>237</v>
      </c>
      <c r="B20" s="4"/>
      <c r="C20" s="183"/>
      <c r="D20" s="184"/>
      <c r="E20" s="182"/>
      <c r="F20" s="14"/>
      <c r="G20" s="182"/>
    </row>
    <row r="21" spans="1:7" ht="12.75" customHeight="1" hidden="1">
      <c r="A21" s="175"/>
      <c r="B21" s="4"/>
      <c r="C21" s="181">
        <v>0</v>
      </c>
      <c r="D21" s="4"/>
      <c r="E21" s="182">
        <v>189841550.47</v>
      </c>
      <c r="F21" s="14"/>
      <c r="G21" s="182">
        <v>186990124.9</v>
      </c>
    </row>
    <row r="22" spans="1:7" ht="9.75" customHeight="1">
      <c r="A22" s="175" t="s">
        <v>238</v>
      </c>
      <c r="B22" s="4"/>
      <c r="C22" s="183"/>
      <c r="D22" s="184"/>
      <c r="E22" s="182"/>
      <c r="F22" s="14"/>
      <c r="G22" s="182"/>
    </row>
    <row r="23" spans="1:7" ht="6" customHeight="1">
      <c r="A23" s="3"/>
      <c r="B23" s="4"/>
      <c r="C23" s="14"/>
      <c r="D23" s="4"/>
      <c r="E23" s="4"/>
      <c r="F23" s="14"/>
      <c r="G23" s="4"/>
    </row>
    <row r="24" spans="1:7" ht="9.75" customHeight="1">
      <c r="A24" s="172" t="s">
        <v>239</v>
      </c>
      <c r="B24" s="4"/>
      <c r="C24" s="173">
        <f>+C9-C14</f>
        <v>0</v>
      </c>
      <c r="D24" s="4"/>
      <c r="E24" s="174">
        <f>+E9-E14+E18</f>
        <v>1141888894.5999987</v>
      </c>
      <c r="F24" s="14">
        <f>+F9-F14+F18</f>
        <v>0</v>
      </c>
      <c r="G24" s="174">
        <f>+G9-G14+G18</f>
        <v>1463259667.7099986</v>
      </c>
    </row>
    <row r="25" spans="1:7" ht="6" customHeight="1">
      <c r="A25" s="3"/>
      <c r="B25" s="4"/>
      <c r="C25" s="14"/>
      <c r="D25" s="4"/>
      <c r="E25" s="174"/>
      <c r="F25" s="14"/>
      <c r="G25" s="174"/>
    </row>
    <row r="26" spans="1:7" ht="9.75" customHeight="1">
      <c r="A26" s="172" t="s">
        <v>240</v>
      </c>
      <c r="B26" s="4"/>
      <c r="C26" s="173">
        <f>+C24-C12</f>
        <v>-938933091.39</v>
      </c>
      <c r="D26" s="4"/>
      <c r="E26" s="174">
        <f>+E24-E12</f>
        <v>610665689.4999987</v>
      </c>
      <c r="F26" s="14">
        <f>+F24-F12</f>
        <v>0</v>
      </c>
      <c r="G26" s="174">
        <f>+G24-G12</f>
        <v>932036462.6099986</v>
      </c>
    </row>
    <row r="27" spans="1:7" ht="6" customHeight="1">
      <c r="A27" s="3"/>
      <c r="B27" s="4"/>
      <c r="C27" s="14"/>
      <c r="D27" s="4"/>
      <c r="E27" s="4"/>
      <c r="F27" s="14"/>
      <c r="G27" s="4"/>
    </row>
    <row r="28" spans="1:7" ht="9.75" customHeight="1">
      <c r="A28" s="172" t="s">
        <v>241</v>
      </c>
      <c r="B28" s="4"/>
      <c r="C28" s="173">
        <f>+C26</f>
        <v>-938933091.39</v>
      </c>
      <c r="D28" s="4"/>
      <c r="E28" s="174">
        <f>+E26-E18</f>
        <v>419973440.3399987</v>
      </c>
      <c r="F28" s="14"/>
      <c r="G28" s="174">
        <f>+G26-G18</f>
        <v>744195776.2499986</v>
      </c>
    </row>
    <row r="29" spans="1:7" ht="6" customHeight="1">
      <c r="A29" s="1"/>
      <c r="B29" s="5"/>
      <c r="C29" s="2"/>
      <c r="D29" s="5"/>
      <c r="E29" s="5"/>
      <c r="F29" s="2"/>
      <c r="G29" s="5"/>
    </row>
    <row r="30" ht="6.75" customHeight="1"/>
    <row r="31" ht="0.75" customHeight="1"/>
    <row r="32" spans="1:7" s="167" customFormat="1" ht="13.5" customHeight="1">
      <c r="A32" s="162" t="s">
        <v>242</v>
      </c>
      <c r="B32" s="165"/>
      <c r="C32" s="185" t="s">
        <v>243</v>
      </c>
      <c r="D32" s="69"/>
      <c r="E32" s="186" t="s">
        <v>227</v>
      </c>
      <c r="F32" s="165"/>
      <c r="G32" s="166" t="s">
        <v>244</v>
      </c>
    </row>
    <row r="33" spans="1:7" s="167" customFormat="1" ht="9.75" customHeight="1">
      <c r="A33" s="168"/>
      <c r="B33" s="170"/>
      <c r="C33" s="187"/>
      <c r="D33" s="74"/>
      <c r="E33" s="188"/>
      <c r="F33" s="170"/>
      <c r="G33" s="171"/>
    </row>
    <row r="34" spans="1:7" ht="9.75" customHeight="1">
      <c r="A34" s="189" t="s">
        <v>245</v>
      </c>
      <c r="B34" s="112"/>
      <c r="C34" s="190">
        <f>+C35+C36</f>
        <v>537604317.44</v>
      </c>
      <c r="D34" s="112"/>
      <c r="E34" s="191">
        <f>+E35+E36</f>
        <v>331434832.03</v>
      </c>
      <c r="F34" s="192"/>
      <c r="G34" s="191">
        <f>+G35+G36</f>
        <v>331434832.03</v>
      </c>
    </row>
    <row r="35" spans="1:7" ht="9.75" customHeight="1">
      <c r="A35" s="175" t="s">
        <v>246</v>
      </c>
      <c r="B35" s="4"/>
      <c r="C35" s="176">
        <v>482222600.44</v>
      </c>
      <c r="D35" s="4"/>
      <c r="E35" s="177">
        <v>276053116.03</v>
      </c>
      <c r="F35" s="14"/>
      <c r="G35" s="177">
        <v>276053116.03</v>
      </c>
    </row>
    <row r="36" spans="1:7" ht="9.75" customHeight="1">
      <c r="A36" s="175" t="s">
        <v>247</v>
      </c>
      <c r="B36" s="4"/>
      <c r="C36" s="176">
        <v>55381717</v>
      </c>
      <c r="D36" s="4"/>
      <c r="E36" s="177">
        <v>55381716</v>
      </c>
      <c r="F36" s="14"/>
      <c r="G36" s="177">
        <v>55381716</v>
      </c>
    </row>
    <row r="37" spans="1:7" ht="6" customHeight="1">
      <c r="A37" s="3"/>
      <c r="B37" s="4"/>
      <c r="C37" s="14"/>
      <c r="D37" s="4"/>
      <c r="E37" s="4"/>
      <c r="F37" s="14"/>
      <c r="G37" s="4"/>
    </row>
    <row r="38" spans="1:7" ht="9.75" customHeight="1">
      <c r="A38" s="172" t="s">
        <v>248</v>
      </c>
      <c r="B38" s="4"/>
      <c r="C38" s="173">
        <f>+C28+C34</f>
        <v>-401328773.9499999</v>
      </c>
      <c r="D38" s="4"/>
      <c r="E38" s="174">
        <f>+E28+E34</f>
        <v>751408272.3699987</v>
      </c>
      <c r="F38" s="14"/>
      <c r="G38" s="174">
        <f>+G28+G34</f>
        <v>1075630608.2799985</v>
      </c>
    </row>
    <row r="39" spans="1:7" ht="6" customHeight="1">
      <c r="A39" s="1"/>
      <c r="B39" s="5"/>
      <c r="C39" s="2"/>
      <c r="D39" s="5"/>
      <c r="E39" s="5"/>
      <c r="F39" s="2"/>
      <c r="G39" s="5"/>
    </row>
    <row r="40" ht="6.75" customHeight="1"/>
    <row r="41" ht="0.75" customHeight="1"/>
    <row r="42" spans="1:7" s="167" customFormat="1" ht="13.5" customHeight="1">
      <c r="A42" s="162" t="s">
        <v>242</v>
      </c>
      <c r="B42" s="69"/>
      <c r="C42" s="163" t="s">
        <v>249</v>
      </c>
      <c r="D42" s="69"/>
      <c r="E42" s="164" t="s">
        <v>227</v>
      </c>
      <c r="F42" s="165"/>
      <c r="G42" s="166" t="s">
        <v>228</v>
      </c>
    </row>
    <row r="43" spans="1:7" s="167" customFormat="1" ht="9.75" customHeight="1">
      <c r="A43" s="168"/>
      <c r="B43" s="74"/>
      <c r="C43" s="169"/>
      <c r="D43" s="74"/>
      <c r="E43" s="74"/>
      <c r="F43" s="170"/>
      <c r="G43" s="171"/>
    </row>
    <row r="44" spans="1:7" ht="9.75" customHeight="1">
      <c r="A44" s="172" t="s">
        <v>250</v>
      </c>
      <c r="B44" s="4"/>
      <c r="C44" s="173">
        <f>+C45+C46</f>
        <v>978792207</v>
      </c>
      <c r="D44" s="4"/>
      <c r="E44" s="174">
        <f>+E45+E46</f>
        <v>555268155</v>
      </c>
      <c r="F44" s="14"/>
      <c r="G44" s="174">
        <f>+G45+G46</f>
        <v>555268155</v>
      </c>
    </row>
    <row r="45" spans="1:7" ht="9.75" customHeight="1">
      <c r="A45" s="175" t="s">
        <v>251</v>
      </c>
      <c r="B45" s="4"/>
      <c r="C45" s="176">
        <v>978792207</v>
      </c>
      <c r="D45" s="4"/>
      <c r="E45" s="177">
        <v>555268155</v>
      </c>
      <c r="F45" s="14"/>
      <c r="G45" s="177">
        <v>555268155</v>
      </c>
    </row>
    <row r="46" spans="1:7" ht="9.75" customHeight="1">
      <c r="A46" s="175" t="s">
        <v>252</v>
      </c>
      <c r="B46" s="4"/>
      <c r="C46" s="176">
        <v>0</v>
      </c>
      <c r="D46" s="4"/>
      <c r="E46" s="177">
        <v>0</v>
      </c>
      <c r="F46" s="14"/>
      <c r="G46" s="177">
        <v>0</v>
      </c>
    </row>
    <row r="47" spans="1:7" ht="6" customHeight="1">
      <c r="A47" s="3"/>
      <c r="B47" s="4"/>
      <c r="C47" s="14"/>
      <c r="D47" s="4"/>
      <c r="E47" s="4"/>
      <c r="F47" s="14"/>
      <c r="G47" s="4"/>
    </row>
    <row r="48" spans="1:7" ht="9.75" customHeight="1">
      <c r="A48" s="172" t="s">
        <v>253</v>
      </c>
      <c r="B48" s="4"/>
      <c r="C48" s="173">
        <f>+C49+C50</f>
        <v>39859115.61</v>
      </c>
      <c r="D48" s="4"/>
      <c r="E48" s="174">
        <f>+E49+E50</f>
        <v>24044949.9</v>
      </c>
      <c r="F48" s="14"/>
      <c r="G48" s="174">
        <f>+G49+G50</f>
        <v>24044949.9</v>
      </c>
    </row>
    <row r="49" spans="1:7" ht="9.75" customHeight="1">
      <c r="A49" s="175" t="s">
        <v>254</v>
      </c>
      <c r="B49" s="4"/>
      <c r="C49" s="176">
        <v>8146059.61</v>
      </c>
      <c r="D49" s="4"/>
      <c r="E49" s="177">
        <v>3079390.24</v>
      </c>
      <c r="F49" s="14"/>
      <c r="G49" s="177">
        <v>3079390.24</v>
      </c>
    </row>
    <row r="50" spans="1:7" ht="9.75" customHeight="1">
      <c r="A50" s="175" t="s">
        <v>255</v>
      </c>
      <c r="B50" s="4"/>
      <c r="C50" s="176">
        <v>31713056</v>
      </c>
      <c r="D50" s="4"/>
      <c r="E50" s="177">
        <v>20965559.66</v>
      </c>
      <c r="F50" s="14"/>
      <c r="G50" s="177">
        <v>20965559.66</v>
      </c>
    </row>
    <row r="51" spans="1:7" ht="6" customHeight="1">
      <c r="A51" s="3"/>
      <c r="B51" s="4"/>
      <c r="C51" s="14"/>
      <c r="D51" s="4"/>
      <c r="E51" s="4"/>
      <c r="F51" s="14"/>
      <c r="G51" s="4"/>
    </row>
    <row r="52" spans="1:7" ht="9.75" customHeight="1">
      <c r="A52" s="172" t="s">
        <v>256</v>
      </c>
      <c r="B52" s="4"/>
      <c r="C52" s="173">
        <f>+C44-C48</f>
        <v>938933091.39</v>
      </c>
      <c r="D52" s="4"/>
      <c r="E52" s="174">
        <f>+E44-E48</f>
        <v>531223205.1</v>
      </c>
      <c r="F52" s="14"/>
      <c r="G52" s="174">
        <f>+G44-G48</f>
        <v>531223205.1</v>
      </c>
    </row>
    <row r="53" spans="1:7" ht="6" customHeight="1">
      <c r="A53" s="1"/>
      <c r="B53" s="5"/>
      <c r="C53" s="2"/>
      <c r="D53" s="5"/>
      <c r="E53" s="5"/>
      <c r="F53" s="2"/>
      <c r="G53" s="5"/>
    </row>
    <row r="54" ht="6.75" customHeight="1"/>
    <row r="55" ht="0.75" customHeight="1"/>
    <row r="56" spans="1:7" s="167" customFormat="1" ht="13.5" customHeight="1">
      <c r="A56" s="162" t="s">
        <v>242</v>
      </c>
      <c r="B56" s="69"/>
      <c r="C56" s="163" t="s">
        <v>249</v>
      </c>
      <c r="D56" s="69"/>
      <c r="E56" s="164" t="s">
        <v>227</v>
      </c>
      <c r="F56" s="165"/>
      <c r="G56" s="166" t="s">
        <v>228</v>
      </c>
    </row>
    <row r="57" spans="1:7" s="167" customFormat="1" ht="9.75" customHeight="1">
      <c r="A57" s="168"/>
      <c r="B57" s="74"/>
      <c r="C57" s="169"/>
      <c r="D57" s="74"/>
      <c r="E57" s="74"/>
      <c r="F57" s="170"/>
      <c r="G57" s="171"/>
    </row>
    <row r="58" spans="1:7" ht="9.75" customHeight="1">
      <c r="A58" s="193" t="s">
        <v>230</v>
      </c>
      <c r="B58" s="4"/>
      <c r="C58" s="176">
        <f>+C10</f>
        <v>10304615624</v>
      </c>
      <c r="D58" s="4"/>
      <c r="E58" s="177">
        <f>+E10</f>
        <v>8317691295.61</v>
      </c>
      <c r="F58" s="14"/>
      <c r="G58" s="177">
        <f>+G10</f>
        <v>8316877983.95</v>
      </c>
    </row>
    <row r="59" spans="1:7" ht="6" customHeight="1">
      <c r="A59" s="3"/>
      <c r="B59" s="4"/>
      <c r="C59" s="14"/>
      <c r="D59" s="4"/>
      <c r="E59" s="4"/>
      <c r="F59" s="14"/>
      <c r="G59" s="4"/>
    </row>
    <row r="60" spans="1:7" ht="9.75" customHeight="1">
      <c r="A60" s="193" t="s">
        <v>257</v>
      </c>
      <c r="B60" s="21"/>
      <c r="C60" s="176">
        <f>+C61-C62</f>
        <v>970646147.39</v>
      </c>
      <c r="D60" s="21"/>
      <c r="E60" s="177">
        <f>+E61-E62</f>
        <v>552188764.76</v>
      </c>
      <c r="F60" s="22"/>
      <c r="G60" s="177">
        <f>+G61-G62</f>
        <v>552188764.76</v>
      </c>
    </row>
    <row r="61" spans="1:7" ht="9.75" customHeight="1">
      <c r="A61" s="175" t="s">
        <v>251</v>
      </c>
      <c r="B61" s="4"/>
      <c r="C61" s="176">
        <f>+C45</f>
        <v>978792207</v>
      </c>
      <c r="D61" s="4"/>
      <c r="E61" s="177">
        <f>+E45</f>
        <v>555268155</v>
      </c>
      <c r="F61" s="14"/>
      <c r="G61" s="177">
        <f>+G45</f>
        <v>555268155</v>
      </c>
    </row>
    <row r="62" spans="1:7" ht="9.75" customHeight="1">
      <c r="A62" s="175" t="s">
        <v>254</v>
      </c>
      <c r="B62" s="4"/>
      <c r="C62" s="176">
        <f>+C49</f>
        <v>8146059.61</v>
      </c>
      <c r="D62" s="4"/>
      <c r="E62" s="177">
        <f>+E49</f>
        <v>3079390.24</v>
      </c>
      <c r="F62" s="14"/>
      <c r="G62" s="177">
        <f>+G49</f>
        <v>3079390.24</v>
      </c>
    </row>
    <row r="63" spans="1:7" ht="6" customHeight="1">
      <c r="A63" s="3"/>
      <c r="B63" s="4"/>
      <c r="C63" s="14"/>
      <c r="D63" s="4"/>
      <c r="E63" s="4"/>
      <c r="F63" s="14"/>
      <c r="G63" s="4"/>
    </row>
    <row r="64" spans="1:7" ht="9.75" customHeight="1">
      <c r="A64" s="193" t="s">
        <v>234</v>
      </c>
      <c r="B64" s="4"/>
      <c r="C64" s="176">
        <f>+C15</f>
        <v>11275261771.39</v>
      </c>
      <c r="D64" s="4"/>
      <c r="E64" s="177">
        <f>+E15</f>
        <v>8069687251.59</v>
      </c>
      <c r="F64" s="14"/>
      <c r="G64" s="177">
        <f>+G15</f>
        <v>7787907128.79</v>
      </c>
    </row>
    <row r="65" spans="1:7" ht="6" customHeight="1">
      <c r="A65" s="3"/>
      <c r="B65" s="4"/>
      <c r="C65" s="14"/>
      <c r="D65" s="4"/>
      <c r="E65" s="4"/>
      <c r="F65" s="14"/>
      <c r="G65" s="4"/>
    </row>
    <row r="66" spans="1:7" ht="12.75" customHeight="1" hidden="1">
      <c r="A66" s="180"/>
      <c r="B66" s="4"/>
      <c r="C66" s="181"/>
      <c r="D66" s="4"/>
      <c r="E66" s="182">
        <f>+E19</f>
        <v>850698.69</v>
      </c>
      <c r="F66" s="14"/>
      <c r="G66" s="182">
        <f>+G19</f>
        <v>850561.46</v>
      </c>
    </row>
    <row r="67" spans="1:7" ht="9.75" customHeight="1">
      <c r="A67" s="180" t="s">
        <v>237</v>
      </c>
      <c r="B67" s="4"/>
      <c r="C67" s="183"/>
      <c r="D67" s="184"/>
      <c r="E67" s="182"/>
      <c r="F67" s="14"/>
      <c r="G67" s="182"/>
    </row>
    <row r="68" spans="1:7" ht="6" customHeight="1">
      <c r="A68" s="3"/>
      <c r="B68" s="4"/>
      <c r="C68" s="14"/>
      <c r="D68" s="4"/>
      <c r="E68" s="4"/>
      <c r="F68" s="14"/>
      <c r="G68" s="4"/>
    </row>
    <row r="69" spans="1:7" ht="9.75" customHeight="1">
      <c r="A69" s="172" t="s">
        <v>258</v>
      </c>
      <c r="B69" s="4"/>
      <c r="C69" s="173">
        <f>+C58+C60-C64</f>
        <v>0</v>
      </c>
      <c r="D69" s="4"/>
      <c r="E69" s="174">
        <f>+E58+E60-E64+E66</f>
        <v>801043507.4699988</v>
      </c>
      <c r="F69" s="14"/>
      <c r="G69" s="174">
        <f>+G58+G60-G64+G66</f>
        <v>1082010181.3799992</v>
      </c>
    </row>
    <row r="70" spans="1:7" ht="6" customHeight="1">
      <c r="A70" s="3"/>
      <c r="B70" s="4"/>
      <c r="C70" s="14"/>
      <c r="D70" s="4"/>
      <c r="E70" s="4"/>
      <c r="F70" s="14"/>
      <c r="G70" s="4"/>
    </row>
    <row r="71" spans="1:7" ht="9.75" customHeight="1">
      <c r="A71" s="172" t="s">
        <v>259</v>
      </c>
      <c r="B71" s="4"/>
      <c r="C71" s="173">
        <f>+C69-C60</f>
        <v>-970646147.39</v>
      </c>
      <c r="D71" s="4"/>
      <c r="E71" s="174">
        <f>+E69-E60</f>
        <v>248854742.70999885</v>
      </c>
      <c r="F71" s="14"/>
      <c r="G71" s="174">
        <f>+G69-G60</f>
        <v>529821416.6199992</v>
      </c>
    </row>
    <row r="72" spans="1:7" ht="6" customHeight="1">
      <c r="A72" s="1"/>
      <c r="B72" s="5"/>
      <c r="C72" s="2"/>
      <c r="D72" s="5"/>
      <c r="E72" s="5"/>
      <c r="F72" s="2"/>
      <c r="G72" s="5"/>
    </row>
    <row r="73" ht="6.75" customHeight="1"/>
    <row r="74" ht="0.75" customHeight="1"/>
    <row r="75" spans="1:7" s="167" customFormat="1" ht="13.5" customHeight="1">
      <c r="A75" s="162" t="s">
        <v>242</v>
      </c>
      <c r="B75" s="69"/>
      <c r="C75" s="163" t="s">
        <v>249</v>
      </c>
      <c r="D75" s="69"/>
      <c r="E75" s="164" t="s">
        <v>227</v>
      </c>
      <c r="F75" s="165"/>
      <c r="G75" s="166" t="s">
        <v>228</v>
      </c>
    </row>
    <row r="76" spans="1:7" s="167" customFormat="1" ht="9.75" customHeight="1">
      <c r="A76" s="168"/>
      <c r="B76" s="74"/>
      <c r="C76" s="169"/>
      <c r="D76" s="74"/>
      <c r="E76" s="74"/>
      <c r="F76" s="170"/>
      <c r="G76" s="171"/>
    </row>
    <row r="77" spans="1:7" ht="9.75" customHeight="1">
      <c r="A77" s="193" t="s">
        <v>231</v>
      </c>
      <c r="B77" s="4"/>
      <c r="C77" s="176">
        <f>+C11</f>
        <v>11939720378</v>
      </c>
      <c r="D77" s="4"/>
      <c r="E77" s="177">
        <f>+E11</f>
        <v>9726180473.68</v>
      </c>
      <c r="F77" s="14"/>
      <c r="G77" s="177">
        <f>+G11</f>
        <v>9726180473.68</v>
      </c>
    </row>
    <row r="78" spans="1:7" ht="6" customHeight="1">
      <c r="A78" s="194"/>
      <c r="B78" s="21"/>
      <c r="C78" s="22"/>
      <c r="D78" s="21"/>
      <c r="E78" s="21"/>
      <c r="F78" s="22"/>
      <c r="G78" s="21"/>
    </row>
    <row r="79" spans="1:7" ht="9.75" customHeight="1">
      <c r="A79" s="193" t="s">
        <v>260</v>
      </c>
      <c r="B79" s="21"/>
      <c r="C79" s="176">
        <f>+C80-C81</f>
        <v>-31713056</v>
      </c>
      <c r="D79" s="21"/>
      <c r="E79" s="177">
        <f>+E80-E81</f>
        <v>-20965559.66</v>
      </c>
      <c r="F79" s="22"/>
      <c r="G79" s="177">
        <f>+G80-G81</f>
        <v>-20965559.66</v>
      </c>
    </row>
    <row r="80" spans="1:7" ht="9.75" customHeight="1">
      <c r="A80" s="175" t="s">
        <v>252</v>
      </c>
      <c r="B80" s="4"/>
      <c r="C80" s="176">
        <f>+C46</f>
        <v>0</v>
      </c>
      <c r="D80" s="4"/>
      <c r="E80" s="177">
        <f>+E46</f>
        <v>0</v>
      </c>
      <c r="F80" s="14"/>
      <c r="G80" s="177">
        <f>+G46</f>
        <v>0</v>
      </c>
    </row>
    <row r="81" spans="1:7" ht="9.75" customHeight="1">
      <c r="A81" s="175" t="s">
        <v>255</v>
      </c>
      <c r="B81" s="4"/>
      <c r="C81" s="176">
        <f>+C50</f>
        <v>31713056</v>
      </c>
      <c r="D81" s="4"/>
      <c r="E81" s="177">
        <f>+E50</f>
        <v>20965559.66</v>
      </c>
      <c r="F81" s="14"/>
      <c r="G81" s="177">
        <f>+G50</f>
        <v>20965559.66</v>
      </c>
    </row>
    <row r="82" spans="1:7" ht="6" customHeight="1">
      <c r="A82" s="3"/>
      <c r="B82" s="4"/>
      <c r="C82" s="14"/>
      <c r="D82" s="4"/>
      <c r="E82" s="4"/>
      <c r="F82" s="14"/>
      <c r="G82" s="4"/>
    </row>
    <row r="83" spans="1:7" ht="9.75" customHeight="1">
      <c r="A83" s="193" t="s">
        <v>235</v>
      </c>
      <c r="B83" s="4"/>
      <c r="C83" s="176">
        <f>+C16</f>
        <v>11908007322</v>
      </c>
      <c r="D83" s="4"/>
      <c r="E83" s="177">
        <f>+E16</f>
        <v>9554211077.36</v>
      </c>
      <c r="F83" s="14"/>
      <c r="G83" s="177">
        <f>+G16</f>
        <v>9510955552.59</v>
      </c>
    </row>
    <row r="84" spans="1:7" ht="6" customHeight="1">
      <c r="A84" s="3"/>
      <c r="B84" s="4"/>
      <c r="C84" s="14"/>
      <c r="D84" s="4"/>
      <c r="E84" s="4"/>
      <c r="F84" s="14"/>
      <c r="G84" s="4"/>
    </row>
    <row r="85" spans="1:7" ht="12.75" customHeight="1" hidden="1">
      <c r="A85" s="180"/>
      <c r="B85" s="4"/>
      <c r="C85" s="181">
        <v>0</v>
      </c>
      <c r="D85" s="4"/>
      <c r="E85" s="182">
        <f>+E21</f>
        <v>189841550.47</v>
      </c>
      <c r="F85" s="14"/>
      <c r="G85" s="182">
        <f>+G21</f>
        <v>186990124.9</v>
      </c>
    </row>
    <row r="86" spans="1:7" ht="9.75" customHeight="1">
      <c r="A86" s="180" t="s">
        <v>238</v>
      </c>
      <c r="B86" s="4"/>
      <c r="C86" s="183"/>
      <c r="D86" s="184"/>
      <c r="E86" s="182"/>
      <c r="F86" s="14"/>
      <c r="G86" s="182"/>
    </row>
    <row r="87" spans="1:7" ht="6" customHeight="1">
      <c r="A87" s="3"/>
      <c r="B87" s="4"/>
      <c r="C87" s="14"/>
      <c r="D87" s="4"/>
      <c r="E87" s="4"/>
      <c r="F87" s="14"/>
      <c r="G87" s="4"/>
    </row>
    <row r="88" spans="1:7" ht="9.75" customHeight="1">
      <c r="A88" s="172" t="s">
        <v>261</v>
      </c>
      <c r="B88" s="4"/>
      <c r="C88" s="173">
        <f>+C77+C79-C83+C85</f>
        <v>0</v>
      </c>
      <c r="D88" s="4">
        <f>+D77+D79-D83+D85</f>
        <v>0</v>
      </c>
      <c r="E88" s="174">
        <f>+E77+E79-E83+E85</f>
        <v>340845387.1299999</v>
      </c>
      <c r="F88" s="14">
        <f>+F77+F79-F83+F85</f>
        <v>0</v>
      </c>
      <c r="G88" s="174">
        <f>+G77+G79-G83+G85</f>
        <v>381249486.3300003</v>
      </c>
    </row>
    <row r="89" spans="1:7" ht="6" customHeight="1">
      <c r="A89" s="3"/>
      <c r="B89" s="4"/>
      <c r="C89" s="14"/>
      <c r="D89" s="4"/>
      <c r="E89" s="4"/>
      <c r="F89" s="14"/>
      <c r="G89" s="4"/>
    </row>
    <row r="90" spans="1:7" ht="9.75" customHeight="1">
      <c r="A90" s="172" t="s">
        <v>262</v>
      </c>
      <c r="B90" s="4"/>
      <c r="C90" s="173">
        <v>31713056</v>
      </c>
      <c r="D90" s="4"/>
      <c r="E90" s="174">
        <f>+E88-E79</f>
        <v>361810946.7899999</v>
      </c>
      <c r="F90" s="14">
        <f>+F88-F79</f>
        <v>0</v>
      </c>
      <c r="G90" s="174">
        <f>+G88-G79</f>
        <v>402215045.9900003</v>
      </c>
    </row>
    <row r="91" spans="1:7" ht="6" customHeight="1">
      <c r="A91" s="1"/>
      <c r="B91" s="5"/>
      <c r="C91" s="2"/>
      <c r="D91" s="5"/>
      <c r="E91" s="5"/>
      <c r="F91" s="2"/>
      <c r="G91" s="5"/>
    </row>
    <row r="93" spans="5:7" ht="12.75" customHeight="1">
      <c r="E93" s="84"/>
      <c r="F93" s="84"/>
      <c r="G93" s="84"/>
    </row>
  </sheetData>
  <sheetProtection/>
  <mergeCells count="20">
    <mergeCell ref="E85:E86"/>
    <mergeCell ref="G85:G86"/>
    <mergeCell ref="C56:C57"/>
    <mergeCell ref="G56:G57"/>
    <mergeCell ref="E66:E67"/>
    <mergeCell ref="G66:G67"/>
    <mergeCell ref="C75:C76"/>
    <mergeCell ref="G75:G76"/>
    <mergeCell ref="E21:E22"/>
    <mergeCell ref="G21:G22"/>
    <mergeCell ref="C32:C33"/>
    <mergeCell ref="G32:G33"/>
    <mergeCell ref="C42:C43"/>
    <mergeCell ref="G42:G43"/>
    <mergeCell ref="A1:G4"/>
    <mergeCell ref="C7:C8"/>
    <mergeCell ref="G7:G8"/>
    <mergeCell ref="C18:D18"/>
    <mergeCell ref="E19:E20"/>
    <mergeCell ref="G19:G20"/>
  </mergeCells>
  <printOptions horizontalCentered="1"/>
  <pageMargins left="0.15748031496062992" right="0.11811023622047245" top="0.5118110236220472" bottom="0.4330708661417323" header="0" footer="0"/>
  <pageSetup fitToHeight="0" fitToWidth="0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85"/>
  <sheetViews>
    <sheetView showGridLines="0" view="pageBreakPreview" zoomScale="120" zoomScaleNormal="130" zoomScaleSheetLayoutView="120" zoomScalePageLayoutView="0" workbookViewId="0" topLeftCell="A1">
      <selection activeCell="A1" sqref="A1:H4"/>
    </sheetView>
  </sheetViews>
  <sheetFormatPr defaultColWidth="6.8515625" defaultRowHeight="12.75" customHeight="1"/>
  <cols>
    <col min="1" max="1" width="39.57421875" style="0" customWidth="1"/>
    <col min="2" max="2" width="1.28515625" style="0" customWidth="1"/>
    <col min="3" max="3" width="14.140625" style="0" customWidth="1"/>
    <col min="4" max="4" width="9.140625" style="0" bestFit="1" customWidth="1"/>
    <col min="5" max="5" width="14.00390625" style="0" customWidth="1"/>
    <col min="6" max="6" width="12.7109375" style="0" customWidth="1"/>
    <col min="7" max="7" width="12.8515625" style="0" customWidth="1"/>
    <col min="8" max="8" width="14.140625" style="0" customWidth="1"/>
    <col min="9" max="9" width="14.8515625" style="0" bestFit="1" customWidth="1"/>
    <col min="10" max="10" width="15.8515625" style="0" bestFit="1" customWidth="1"/>
  </cols>
  <sheetData>
    <row r="1" spans="1:8" ht="12" customHeight="1">
      <c r="A1" s="195" t="s">
        <v>263</v>
      </c>
      <c r="B1" s="196"/>
      <c r="C1" s="196"/>
      <c r="D1" s="196"/>
      <c r="E1" s="196"/>
      <c r="F1" s="196"/>
      <c r="G1" s="196"/>
      <c r="H1" s="197"/>
    </row>
    <row r="2" spans="1:8" ht="12" customHeight="1">
      <c r="A2" s="198"/>
      <c r="B2" s="199"/>
      <c r="C2" s="199"/>
      <c r="D2" s="199"/>
      <c r="E2" s="199"/>
      <c r="F2" s="199"/>
      <c r="G2" s="199"/>
      <c r="H2" s="200"/>
    </row>
    <row r="3" spans="1:8" ht="10.5" customHeight="1">
      <c r="A3" s="198"/>
      <c r="B3" s="199"/>
      <c r="C3" s="199"/>
      <c r="D3" s="199"/>
      <c r="E3" s="199"/>
      <c r="F3" s="199"/>
      <c r="G3" s="199"/>
      <c r="H3" s="200"/>
    </row>
    <row r="4" spans="1:8" ht="14.25" customHeight="1">
      <c r="A4" s="201"/>
      <c r="B4" s="202"/>
      <c r="C4" s="202"/>
      <c r="D4" s="202"/>
      <c r="E4" s="202"/>
      <c r="F4" s="202"/>
      <c r="G4" s="202"/>
      <c r="H4" s="203"/>
    </row>
    <row r="5" spans="1:8" ht="6.75" customHeight="1">
      <c r="A5" s="204" t="s">
        <v>264</v>
      </c>
      <c r="B5" s="165"/>
      <c r="C5" s="205" t="s">
        <v>265</v>
      </c>
      <c r="D5" s="206"/>
      <c r="E5" s="206"/>
      <c r="F5" s="206"/>
      <c r="G5" s="206"/>
      <c r="H5" s="207" t="s">
        <v>266</v>
      </c>
    </row>
    <row r="6" spans="1:8" ht="4.5" customHeight="1">
      <c r="A6" s="208"/>
      <c r="B6" s="209"/>
      <c r="C6" s="210"/>
      <c r="D6" s="211"/>
      <c r="E6" s="211"/>
      <c r="F6" s="211"/>
      <c r="G6" s="211"/>
      <c r="H6" s="212"/>
    </row>
    <row r="7" spans="1:8" ht="5.25" customHeight="1">
      <c r="A7" s="208"/>
      <c r="B7" s="209"/>
      <c r="C7" s="207" t="s">
        <v>267</v>
      </c>
      <c r="D7" s="207" t="s">
        <v>268</v>
      </c>
      <c r="E7" s="207" t="s">
        <v>269</v>
      </c>
      <c r="F7" s="207" t="s">
        <v>227</v>
      </c>
      <c r="G7" s="204" t="s">
        <v>270</v>
      </c>
      <c r="H7" s="212"/>
    </row>
    <row r="8" spans="1:8" ht="4.5" customHeight="1">
      <c r="A8" s="208"/>
      <c r="B8" s="209"/>
      <c r="C8" s="212"/>
      <c r="D8" s="212"/>
      <c r="E8" s="212"/>
      <c r="F8" s="212"/>
      <c r="G8" s="208"/>
      <c r="H8" s="212"/>
    </row>
    <row r="9" spans="1:8" ht="7.5" customHeight="1">
      <c r="A9" s="208"/>
      <c r="B9" s="209"/>
      <c r="C9" s="212"/>
      <c r="D9" s="212"/>
      <c r="E9" s="212"/>
      <c r="F9" s="212"/>
      <c r="G9" s="208"/>
      <c r="H9" s="212"/>
    </row>
    <row r="10" spans="1:8" ht="2.25" customHeight="1">
      <c r="A10" s="213"/>
      <c r="B10" s="170"/>
      <c r="C10" s="214"/>
      <c r="D10" s="214"/>
      <c r="E10" s="74"/>
      <c r="F10" s="214"/>
      <c r="G10" s="213"/>
      <c r="H10" s="214"/>
    </row>
    <row r="11" spans="1:8" ht="11.25" customHeight="1">
      <c r="A11" s="215" t="s">
        <v>271</v>
      </c>
      <c r="B11" s="112"/>
      <c r="C11" s="112"/>
      <c r="D11" s="112"/>
      <c r="E11" s="112"/>
      <c r="F11" s="112"/>
      <c r="G11" s="112"/>
      <c r="H11" s="112"/>
    </row>
    <row r="12" spans="1:8" ht="0.75" customHeight="1">
      <c r="A12" s="3"/>
      <c r="B12" s="4"/>
      <c r="C12" s="4"/>
      <c r="D12" s="4"/>
      <c r="E12" s="4"/>
      <c r="F12" s="4"/>
      <c r="G12" s="4"/>
      <c r="H12" s="4"/>
    </row>
    <row r="13" spans="1:8" ht="9.75" customHeight="1">
      <c r="A13" s="216" t="s">
        <v>272</v>
      </c>
      <c r="B13" s="4"/>
      <c r="C13" s="217">
        <v>770049021</v>
      </c>
      <c r="D13" s="217">
        <v>0</v>
      </c>
      <c r="E13" s="217">
        <v>770049021</v>
      </c>
      <c r="F13" s="217">
        <v>640895530.43</v>
      </c>
      <c r="G13" s="217">
        <v>640895530.43</v>
      </c>
      <c r="H13" s="218">
        <f>+G13-C13</f>
        <v>-129153490.57000005</v>
      </c>
    </row>
    <row r="14" spans="1:8" ht="9.75" customHeight="1">
      <c r="A14" s="216" t="s">
        <v>273</v>
      </c>
      <c r="B14" s="4"/>
      <c r="C14" s="217">
        <v>0</v>
      </c>
      <c r="D14" s="217">
        <v>0</v>
      </c>
      <c r="E14" s="217">
        <v>0</v>
      </c>
      <c r="F14" s="217">
        <v>0</v>
      </c>
      <c r="G14" s="217">
        <v>0</v>
      </c>
      <c r="H14" s="218">
        <f aca="true" t="shared" si="0" ref="H14:H45">+G14-C14</f>
        <v>0</v>
      </c>
    </row>
    <row r="15" spans="1:8" ht="9.75" customHeight="1">
      <c r="A15" s="216" t="s">
        <v>274</v>
      </c>
      <c r="B15" s="4"/>
      <c r="C15" s="217">
        <v>0</v>
      </c>
      <c r="D15" s="217">
        <v>0</v>
      </c>
      <c r="E15" s="217">
        <v>0</v>
      </c>
      <c r="F15" s="217">
        <v>0</v>
      </c>
      <c r="G15" s="217">
        <v>0</v>
      </c>
      <c r="H15" s="218">
        <f t="shared" si="0"/>
        <v>0</v>
      </c>
    </row>
    <row r="16" spans="1:8" ht="9.75" customHeight="1">
      <c r="A16" s="216" t="s">
        <v>275</v>
      </c>
      <c r="B16" s="4"/>
      <c r="C16" s="217">
        <v>310783762</v>
      </c>
      <c r="D16" s="217">
        <v>0</v>
      </c>
      <c r="E16" s="217">
        <v>310783762</v>
      </c>
      <c r="F16" s="217">
        <v>281424802.47</v>
      </c>
      <c r="G16" s="217">
        <v>281424802.47</v>
      </c>
      <c r="H16" s="218">
        <f t="shared" si="0"/>
        <v>-29358959.52999997</v>
      </c>
    </row>
    <row r="17" spans="1:8" ht="9.75" customHeight="1">
      <c r="A17" s="216" t="s">
        <v>276</v>
      </c>
      <c r="B17" s="4"/>
      <c r="C17" s="217">
        <v>25028368</v>
      </c>
      <c r="D17" s="217">
        <v>0</v>
      </c>
      <c r="E17" s="217">
        <v>25028368</v>
      </c>
      <c r="F17" s="217">
        <v>18578726.85</v>
      </c>
      <c r="G17" s="217">
        <v>18578726.55</v>
      </c>
      <c r="H17" s="218">
        <f t="shared" si="0"/>
        <v>-6449641.449999999</v>
      </c>
    </row>
    <row r="18" spans="1:8" ht="9.75" customHeight="1">
      <c r="A18" s="216" t="s">
        <v>277</v>
      </c>
      <c r="B18" s="4"/>
      <c r="C18" s="217">
        <v>150516882</v>
      </c>
      <c r="D18" s="217">
        <v>0</v>
      </c>
      <c r="E18" s="217">
        <v>150516882</v>
      </c>
      <c r="F18" s="217">
        <v>77775643.52</v>
      </c>
      <c r="G18" s="217">
        <v>77775643.52</v>
      </c>
      <c r="H18" s="218">
        <f t="shared" si="0"/>
        <v>-72741238.48</v>
      </c>
    </row>
    <row r="19" spans="1:8" ht="9.75" customHeight="1">
      <c r="A19" s="216" t="s">
        <v>278</v>
      </c>
      <c r="B19" s="4"/>
      <c r="C19" s="217">
        <v>154437591</v>
      </c>
      <c r="D19" s="217">
        <v>0</v>
      </c>
      <c r="E19" s="217">
        <v>154437591</v>
      </c>
      <c r="F19" s="217">
        <v>193914336.06</v>
      </c>
      <c r="G19" s="217">
        <v>193914336.06</v>
      </c>
      <c r="H19" s="218">
        <f t="shared" si="0"/>
        <v>39476745.06</v>
      </c>
    </row>
    <row r="20" spans="1:8" s="19" customFormat="1" ht="9.75" customHeight="1">
      <c r="A20" s="216" t="s">
        <v>279</v>
      </c>
      <c r="B20" s="21"/>
      <c r="C20" s="217">
        <f>SUM(C21:C31)</f>
        <v>8482600000</v>
      </c>
      <c r="D20" s="217">
        <f>SUM(D21:D31)</f>
        <v>0</v>
      </c>
      <c r="E20" s="217">
        <f>SUM(E21:E31)</f>
        <v>8482600000</v>
      </c>
      <c r="F20" s="217">
        <f>SUM(F21:F31)</f>
        <v>6885867928</v>
      </c>
      <c r="G20" s="217">
        <f>SUM(G21:G31)</f>
        <v>6885867928</v>
      </c>
      <c r="H20" s="218">
        <f t="shared" si="0"/>
        <v>-1596732072</v>
      </c>
    </row>
    <row r="21" spans="1:8" ht="9.75" customHeight="1">
      <c r="A21" s="219" t="s">
        <v>280</v>
      </c>
      <c r="B21" s="4"/>
      <c r="C21" s="217">
        <v>6568700000</v>
      </c>
      <c r="D21" s="217">
        <v>0</v>
      </c>
      <c r="E21" s="217">
        <v>6568700000</v>
      </c>
      <c r="F21" s="217">
        <v>5371115593</v>
      </c>
      <c r="G21" s="217">
        <v>5371115593</v>
      </c>
      <c r="H21" s="218">
        <f t="shared" si="0"/>
        <v>-1197584407</v>
      </c>
    </row>
    <row r="22" spans="1:8" ht="9.75" customHeight="1">
      <c r="A22" s="219" t="s">
        <v>281</v>
      </c>
      <c r="B22" s="4"/>
      <c r="C22" s="217">
        <v>544200000</v>
      </c>
      <c r="D22" s="217">
        <v>0</v>
      </c>
      <c r="E22" s="217">
        <v>544200000</v>
      </c>
      <c r="F22" s="217">
        <v>392325180</v>
      </c>
      <c r="G22" s="217">
        <v>392325180</v>
      </c>
      <c r="H22" s="218">
        <f t="shared" si="0"/>
        <v>-151874820</v>
      </c>
    </row>
    <row r="23" spans="1:8" ht="9.75" customHeight="1">
      <c r="A23" s="219" t="s">
        <v>282</v>
      </c>
      <c r="B23" s="4"/>
      <c r="C23" s="217">
        <v>352500000</v>
      </c>
      <c r="D23" s="217">
        <v>0</v>
      </c>
      <c r="E23" s="217">
        <v>352500000</v>
      </c>
      <c r="F23" s="217">
        <v>232995648</v>
      </c>
      <c r="G23" s="217">
        <v>232995648</v>
      </c>
      <c r="H23" s="218">
        <f t="shared" si="0"/>
        <v>-119504352</v>
      </c>
    </row>
    <row r="24" spans="1:8" ht="9.75" customHeight="1">
      <c r="A24" s="219" t="s">
        <v>283</v>
      </c>
      <c r="B24" s="4"/>
      <c r="C24" s="217">
        <v>0</v>
      </c>
      <c r="D24" s="217">
        <v>0</v>
      </c>
      <c r="E24" s="217">
        <v>0</v>
      </c>
      <c r="F24" s="217">
        <v>0</v>
      </c>
      <c r="G24" s="217">
        <v>0</v>
      </c>
      <c r="H24" s="218">
        <f t="shared" si="0"/>
        <v>0</v>
      </c>
    </row>
    <row r="25" spans="1:8" ht="9.75" customHeight="1">
      <c r="A25" s="219" t="s">
        <v>284</v>
      </c>
      <c r="B25" s="4"/>
      <c r="C25" s="217">
        <v>0</v>
      </c>
      <c r="D25" s="217">
        <v>0</v>
      </c>
      <c r="E25" s="217">
        <v>0</v>
      </c>
      <c r="F25" s="217">
        <v>0</v>
      </c>
      <c r="G25" s="217">
        <v>0</v>
      </c>
      <c r="H25" s="218">
        <f t="shared" si="0"/>
        <v>0</v>
      </c>
    </row>
    <row r="26" spans="1:8" ht="9.75" customHeight="1">
      <c r="A26" s="219" t="s">
        <v>285</v>
      </c>
      <c r="B26" s="4"/>
      <c r="C26" s="217">
        <v>143000000</v>
      </c>
      <c r="D26" s="217">
        <v>0</v>
      </c>
      <c r="E26" s="217">
        <v>143000000</v>
      </c>
      <c r="F26" s="217">
        <v>136058179</v>
      </c>
      <c r="G26" s="217">
        <v>136058179</v>
      </c>
      <c r="H26" s="218">
        <f t="shared" si="0"/>
        <v>-6941821</v>
      </c>
    </row>
    <row r="27" spans="1:8" ht="9.75" customHeight="1">
      <c r="A27" s="219" t="s">
        <v>286</v>
      </c>
      <c r="B27" s="4"/>
      <c r="C27" s="217">
        <v>0</v>
      </c>
      <c r="D27" s="217">
        <v>0</v>
      </c>
      <c r="E27" s="217">
        <v>0</v>
      </c>
      <c r="F27" s="217">
        <v>0</v>
      </c>
      <c r="G27" s="217">
        <v>0</v>
      </c>
      <c r="H27" s="218">
        <f t="shared" si="0"/>
        <v>0</v>
      </c>
    </row>
    <row r="28" spans="1:8" ht="9.75" customHeight="1">
      <c r="A28" s="219" t="s">
        <v>287</v>
      </c>
      <c r="B28" s="4"/>
      <c r="C28" s="217">
        <v>0</v>
      </c>
      <c r="D28" s="217">
        <v>0</v>
      </c>
      <c r="E28" s="217">
        <v>0</v>
      </c>
      <c r="F28" s="217">
        <v>0</v>
      </c>
      <c r="G28" s="217">
        <v>0</v>
      </c>
      <c r="H28" s="218">
        <f t="shared" si="0"/>
        <v>0</v>
      </c>
    </row>
    <row r="29" spans="1:8" ht="9.75" customHeight="1">
      <c r="A29" s="219" t="s">
        <v>288</v>
      </c>
      <c r="B29" s="4"/>
      <c r="C29" s="217">
        <v>237200000</v>
      </c>
      <c r="D29" s="217">
        <v>0</v>
      </c>
      <c r="E29" s="217">
        <v>237200000</v>
      </c>
      <c r="F29" s="217">
        <v>175349743</v>
      </c>
      <c r="G29" s="217">
        <v>175349743</v>
      </c>
      <c r="H29" s="218">
        <f t="shared" si="0"/>
        <v>-61850257</v>
      </c>
    </row>
    <row r="30" spans="1:8" ht="9.75" customHeight="1">
      <c r="A30" s="219" t="s">
        <v>289</v>
      </c>
      <c r="B30" s="4"/>
      <c r="C30" s="217">
        <v>637000000</v>
      </c>
      <c r="D30" s="217">
        <v>0</v>
      </c>
      <c r="E30" s="217">
        <v>637000000</v>
      </c>
      <c r="F30" s="217">
        <v>578023585</v>
      </c>
      <c r="G30" s="217">
        <v>578023585</v>
      </c>
      <c r="H30" s="218">
        <f t="shared" si="0"/>
        <v>-58976415</v>
      </c>
    </row>
    <row r="31" spans="1:8" ht="9.75" customHeight="1">
      <c r="A31" s="220" t="s">
        <v>290</v>
      </c>
      <c r="B31" s="4"/>
      <c r="C31" s="221">
        <v>0</v>
      </c>
      <c r="D31" s="221">
        <v>0</v>
      </c>
      <c r="E31" s="221">
        <v>0</v>
      </c>
      <c r="F31" s="221">
        <v>0</v>
      </c>
      <c r="G31" s="221">
        <v>0</v>
      </c>
      <c r="H31" s="221">
        <f t="shared" si="0"/>
        <v>0</v>
      </c>
    </row>
    <row r="32" spans="1:8" ht="9.75" customHeight="1">
      <c r="A32" s="220"/>
      <c r="B32" s="4"/>
      <c r="C32" s="221"/>
      <c r="D32" s="221"/>
      <c r="E32" s="221"/>
      <c r="F32" s="221"/>
      <c r="G32" s="221"/>
      <c r="H32" s="221">
        <f t="shared" si="0"/>
        <v>0</v>
      </c>
    </row>
    <row r="33" spans="1:10" ht="9.75" customHeight="1">
      <c r="A33" s="216" t="s">
        <v>291</v>
      </c>
      <c r="B33" s="4"/>
      <c r="C33" s="217">
        <f>SUM(C34:C38)</f>
        <v>411200000</v>
      </c>
      <c r="D33" s="217">
        <f>SUM(D34:D38)</f>
        <v>0</v>
      </c>
      <c r="E33" s="217">
        <f>SUM(E34:E38)</f>
        <v>411200000</v>
      </c>
      <c r="F33" s="217">
        <f>SUM(F34:F38)</f>
        <v>219234328.28</v>
      </c>
      <c r="G33" s="217">
        <v>218421016.92</v>
      </c>
      <c r="H33" s="217">
        <f t="shared" si="0"/>
        <v>-192778983.08</v>
      </c>
      <c r="I33" s="84"/>
      <c r="J33" s="84"/>
    </row>
    <row r="34" spans="1:8" ht="9.75" customHeight="1">
      <c r="A34" s="219" t="s">
        <v>292</v>
      </c>
      <c r="B34" s="4"/>
      <c r="C34" s="217">
        <v>0</v>
      </c>
      <c r="D34" s="217">
        <v>0</v>
      </c>
      <c r="E34" s="217">
        <v>0</v>
      </c>
      <c r="F34" s="217">
        <v>0</v>
      </c>
      <c r="G34" s="217">
        <v>0</v>
      </c>
      <c r="H34" s="218">
        <f t="shared" si="0"/>
        <v>0</v>
      </c>
    </row>
    <row r="35" spans="1:8" ht="9.75" customHeight="1">
      <c r="A35" s="219" t="s">
        <v>293</v>
      </c>
      <c r="B35" s="4"/>
      <c r="C35" s="217">
        <v>10200000</v>
      </c>
      <c r="D35" s="217">
        <v>0</v>
      </c>
      <c r="E35" s="217">
        <v>10200000</v>
      </c>
      <c r="F35" s="217">
        <v>7689816</v>
      </c>
      <c r="G35" s="217">
        <v>7689816</v>
      </c>
      <c r="H35" s="218">
        <f t="shared" si="0"/>
        <v>-2510184</v>
      </c>
    </row>
    <row r="36" spans="1:8" ht="9.75" customHeight="1">
      <c r="A36" s="219" t="s">
        <v>294</v>
      </c>
      <c r="B36" s="4"/>
      <c r="C36" s="217">
        <v>36400000</v>
      </c>
      <c r="D36" s="217">
        <v>0</v>
      </c>
      <c r="E36" s="217">
        <v>36400000</v>
      </c>
      <c r="F36" s="217">
        <v>23936937.96</v>
      </c>
      <c r="G36" s="217">
        <v>23936937.96</v>
      </c>
      <c r="H36" s="218">
        <f t="shared" si="0"/>
        <v>-12463062.04</v>
      </c>
    </row>
    <row r="37" spans="1:8" ht="9.75" customHeight="1">
      <c r="A37" s="219" t="s">
        <v>295</v>
      </c>
      <c r="B37" s="4"/>
      <c r="C37" s="217">
        <v>25500000</v>
      </c>
      <c r="D37" s="217">
        <v>0</v>
      </c>
      <c r="E37" s="217">
        <v>25500000</v>
      </c>
      <c r="F37" s="217">
        <v>11886148</v>
      </c>
      <c r="G37" s="217">
        <v>11886148</v>
      </c>
      <c r="H37" s="218">
        <f t="shared" si="0"/>
        <v>-13613852</v>
      </c>
    </row>
    <row r="38" spans="1:8" ht="9.75" customHeight="1">
      <c r="A38" s="219" t="s">
        <v>296</v>
      </c>
      <c r="B38" s="4"/>
      <c r="C38" s="217">
        <v>339100000</v>
      </c>
      <c r="D38" s="217">
        <v>0</v>
      </c>
      <c r="E38" s="217">
        <v>339100000</v>
      </c>
      <c r="F38" s="217">
        <v>175721426.32</v>
      </c>
      <c r="G38" s="217">
        <v>174908114.96</v>
      </c>
      <c r="H38" s="217">
        <f t="shared" si="0"/>
        <v>-164191885.04</v>
      </c>
    </row>
    <row r="39" spans="1:8" ht="9.75" customHeight="1">
      <c r="A39" s="216" t="s">
        <v>297</v>
      </c>
      <c r="B39" s="4"/>
      <c r="C39" s="217">
        <v>0</v>
      </c>
      <c r="D39" s="217">
        <v>0</v>
      </c>
      <c r="E39" s="217">
        <v>0</v>
      </c>
      <c r="F39" s="217">
        <v>0</v>
      </c>
      <c r="G39" s="217">
        <v>0</v>
      </c>
      <c r="H39" s="218">
        <f t="shared" si="0"/>
        <v>0</v>
      </c>
    </row>
    <row r="40" spans="1:8" ht="9.75" customHeight="1">
      <c r="A40" s="216" t="s">
        <v>298</v>
      </c>
      <c r="B40" s="4"/>
      <c r="C40" s="217">
        <v>0</v>
      </c>
      <c r="D40" s="217">
        <v>0</v>
      </c>
      <c r="E40" s="217">
        <v>0</v>
      </c>
      <c r="F40" s="217">
        <v>0</v>
      </c>
      <c r="G40" s="217">
        <v>0</v>
      </c>
      <c r="H40" s="218">
        <f t="shared" si="0"/>
        <v>0</v>
      </c>
    </row>
    <row r="41" spans="1:8" ht="9.75" customHeight="1">
      <c r="A41" s="219" t="s">
        <v>299</v>
      </c>
      <c r="B41" s="4"/>
      <c r="C41" s="217">
        <v>0</v>
      </c>
      <c r="D41" s="217">
        <v>0</v>
      </c>
      <c r="E41" s="217">
        <v>0</v>
      </c>
      <c r="F41" s="217">
        <v>0</v>
      </c>
      <c r="G41" s="217">
        <v>0</v>
      </c>
      <c r="H41" s="218">
        <f t="shared" si="0"/>
        <v>0</v>
      </c>
    </row>
    <row r="42" spans="1:8" ht="9.75" customHeight="1">
      <c r="A42" s="216" t="s">
        <v>300</v>
      </c>
      <c r="B42" s="4"/>
      <c r="C42" s="217">
        <f>SUM(C43:C44)</f>
        <v>0</v>
      </c>
      <c r="D42" s="217">
        <f>SUM(D43:D44)</f>
        <v>0</v>
      </c>
      <c r="E42" s="217">
        <f>SUM(E43:E44)</f>
        <v>0</v>
      </c>
      <c r="F42" s="217">
        <f>SUM(F43:F44)</f>
        <v>0</v>
      </c>
      <c r="G42" s="217">
        <f>SUM(G43:G44)</f>
        <v>0</v>
      </c>
      <c r="H42" s="218">
        <f t="shared" si="0"/>
        <v>0</v>
      </c>
    </row>
    <row r="43" spans="1:8" ht="9.75" customHeight="1">
      <c r="A43" s="219" t="s">
        <v>301</v>
      </c>
      <c r="B43" s="4"/>
      <c r="C43" s="217">
        <v>0</v>
      </c>
      <c r="D43" s="217">
        <v>0</v>
      </c>
      <c r="E43" s="217">
        <v>0</v>
      </c>
      <c r="F43" s="217">
        <v>0</v>
      </c>
      <c r="G43" s="217">
        <v>0</v>
      </c>
      <c r="H43" s="218">
        <f t="shared" si="0"/>
        <v>0</v>
      </c>
    </row>
    <row r="44" spans="1:8" ht="9.75" customHeight="1">
      <c r="A44" s="219" t="s">
        <v>302</v>
      </c>
      <c r="B44" s="4"/>
      <c r="C44" s="217">
        <v>0</v>
      </c>
      <c r="D44" s="217">
        <v>0</v>
      </c>
      <c r="E44" s="217">
        <v>0</v>
      </c>
      <c r="F44" s="217">
        <v>0</v>
      </c>
      <c r="G44" s="217">
        <v>0</v>
      </c>
      <c r="H44" s="218">
        <f t="shared" si="0"/>
        <v>0</v>
      </c>
    </row>
    <row r="45" spans="1:10" ht="9.75" customHeight="1">
      <c r="A45" s="222" t="s">
        <v>303</v>
      </c>
      <c r="B45" s="4"/>
      <c r="C45" s="223">
        <f>+C13+C14+C15+C16+C17+C18+C19+C20+C33+C39+C40+C42</f>
        <v>10304615624</v>
      </c>
      <c r="D45" s="223">
        <f>+D13+D14+D15+D16+D17+D18+D19+D20+D33+D39+D40+D42</f>
        <v>0</v>
      </c>
      <c r="E45" s="223">
        <f>+E13+E14+E15+E16+E17+E18+E19+E20+E33+E39+E40+E42</f>
        <v>10304615624</v>
      </c>
      <c r="F45" s="223">
        <f>+F13+F14+F15+F16+F17+F18+F19+F20+F33+F39+F40+F42</f>
        <v>8317691295.61</v>
      </c>
      <c r="G45" s="223">
        <f>+G13+G14+G15+G16+G17+G18+G19+G20+G33+G39+G40+G42</f>
        <v>8316877983.95</v>
      </c>
      <c r="H45" s="224">
        <f t="shared" si="0"/>
        <v>-1987737640.0500002</v>
      </c>
      <c r="J45" s="84"/>
    </row>
    <row r="46" spans="1:8" ht="12.75">
      <c r="A46" s="222"/>
      <c r="B46" s="4"/>
      <c r="C46" s="4"/>
      <c r="D46" s="4"/>
      <c r="E46" s="217"/>
      <c r="F46" s="4"/>
      <c r="G46" s="4"/>
      <c r="H46" s="225"/>
    </row>
    <row r="47" spans="1:10" ht="3.75" customHeight="1">
      <c r="A47" s="3"/>
      <c r="B47" s="4"/>
      <c r="C47" s="4"/>
      <c r="D47" s="4"/>
      <c r="E47" s="4"/>
      <c r="F47" s="4"/>
      <c r="G47" s="4"/>
      <c r="H47" s="4"/>
      <c r="J47" s="84"/>
    </row>
    <row r="48" spans="1:8" ht="12.75">
      <c r="A48" s="226" t="s">
        <v>304</v>
      </c>
      <c r="B48" s="4"/>
      <c r="C48" s="227"/>
      <c r="D48" s="227"/>
      <c r="E48" s="227"/>
      <c r="F48" s="227"/>
      <c r="G48" s="227"/>
      <c r="H48" s="224"/>
    </row>
    <row r="49" spans="1:8" ht="3.75" customHeight="1">
      <c r="A49" s="3"/>
      <c r="B49" s="4"/>
      <c r="C49" s="4"/>
      <c r="D49" s="4"/>
      <c r="E49" s="4"/>
      <c r="F49" s="4"/>
      <c r="G49" s="4"/>
      <c r="H49" s="4"/>
    </row>
    <row r="50" spans="1:8" ht="9.75" customHeight="1">
      <c r="A50" s="226" t="s">
        <v>305</v>
      </c>
      <c r="B50" s="4"/>
      <c r="C50" s="4"/>
      <c r="D50" s="4"/>
      <c r="E50" s="4"/>
      <c r="F50" s="4"/>
      <c r="G50" s="4"/>
      <c r="H50" s="4"/>
    </row>
    <row r="51" spans="1:8" ht="3.75" customHeight="1">
      <c r="A51" s="3"/>
      <c r="B51" s="4"/>
      <c r="C51" s="4"/>
      <c r="D51" s="4"/>
      <c r="E51" s="4"/>
      <c r="F51" s="4"/>
      <c r="G51" s="4"/>
      <c r="H51" s="4"/>
    </row>
    <row r="52" spans="1:8" ht="9.75" customHeight="1">
      <c r="A52" s="216" t="s">
        <v>306</v>
      </c>
      <c r="B52" s="4"/>
      <c r="C52" s="177">
        <f aca="true" t="shared" si="1" ref="C52:H52">SUM(C53:C60)</f>
        <v>9380500943</v>
      </c>
      <c r="D52" s="177">
        <f t="shared" si="1"/>
        <v>0</v>
      </c>
      <c r="E52" s="177">
        <f t="shared" si="1"/>
        <v>9380500943</v>
      </c>
      <c r="F52" s="177">
        <f t="shared" si="1"/>
        <v>7249594645.900001</v>
      </c>
      <c r="G52" s="177">
        <f t="shared" si="1"/>
        <v>7249594645.900001</v>
      </c>
      <c r="H52" s="228">
        <f t="shared" si="1"/>
        <v>-2130906297.1</v>
      </c>
    </row>
    <row r="53" spans="1:8" ht="9.75" customHeight="1">
      <c r="A53" s="219" t="s">
        <v>307</v>
      </c>
      <c r="B53" s="4"/>
      <c r="C53" s="229">
        <v>5100941816</v>
      </c>
      <c r="D53" s="229">
        <v>0</v>
      </c>
      <c r="E53" s="229">
        <v>5100941816</v>
      </c>
      <c r="F53" s="229">
        <v>3594148055.38</v>
      </c>
      <c r="G53" s="229">
        <v>3594148055.38</v>
      </c>
      <c r="H53" s="230">
        <f>+G53-C53</f>
        <v>-1506793760.62</v>
      </c>
    </row>
    <row r="54" spans="1:8" ht="9.75" customHeight="1">
      <c r="A54" s="219" t="s">
        <v>308</v>
      </c>
      <c r="B54" s="4"/>
      <c r="C54" s="177">
        <v>1665662911</v>
      </c>
      <c r="D54" s="177">
        <v>0</v>
      </c>
      <c r="E54" s="177">
        <v>1665662911</v>
      </c>
      <c r="F54" s="177">
        <v>1207905223.56</v>
      </c>
      <c r="G54" s="177">
        <v>1207905223.56</v>
      </c>
      <c r="H54" s="228">
        <f>+G54-C54</f>
        <v>-457757687.44000006</v>
      </c>
    </row>
    <row r="55" spans="1:8" ht="9.75" customHeight="1">
      <c r="A55" s="219" t="s">
        <v>309</v>
      </c>
      <c r="B55" s="4"/>
      <c r="C55" s="177">
        <v>732537398</v>
      </c>
      <c r="D55" s="177">
        <v>0</v>
      </c>
      <c r="E55" s="177">
        <v>732537398</v>
      </c>
      <c r="F55" s="177">
        <v>777671460</v>
      </c>
      <c r="G55" s="177">
        <v>777671460</v>
      </c>
      <c r="H55" s="228">
        <f aca="true" t="shared" si="2" ref="H55:H60">+G55-C55</f>
        <v>45134062</v>
      </c>
    </row>
    <row r="56" spans="1:8" ht="20.25" customHeight="1">
      <c r="A56" s="219" t="s">
        <v>310</v>
      </c>
      <c r="B56" s="4"/>
      <c r="C56" s="229">
        <v>753812571</v>
      </c>
      <c r="D56" s="229">
        <v>0</v>
      </c>
      <c r="E56" s="229">
        <v>753812571</v>
      </c>
      <c r="F56" s="229">
        <v>644977467</v>
      </c>
      <c r="G56" s="229">
        <v>644977467</v>
      </c>
      <c r="H56" s="230">
        <f t="shared" si="2"/>
        <v>-108835104</v>
      </c>
    </row>
    <row r="57" spans="1:8" ht="9.75" customHeight="1">
      <c r="A57" s="219" t="s">
        <v>311</v>
      </c>
      <c r="B57" s="4"/>
      <c r="C57" s="177">
        <v>410288768</v>
      </c>
      <c r="D57" s="177">
        <v>0</v>
      </c>
      <c r="E57" s="177">
        <v>410288768</v>
      </c>
      <c r="F57" s="177">
        <v>387904554</v>
      </c>
      <c r="G57" s="177">
        <v>387904554</v>
      </c>
      <c r="H57" s="228">
        <f t="shared" si="2"/>
        <v>-22384214</v>
      </c>
    </row>
    <row r="58" spans="1:8" ht="9.75" customHeight="1">
      <c r="A58" s="219" t="s">
        <v>312</v>
      </c>
      <c r="B58" s="4"/>
      <c r="C58" s="229">
        <v>104610420</v>
      </c>
      <c r="D58" s="229">
        <v>0</v>
      </c>
      <c r="E58" s="229">
        <v>104610420</v>
      </c>
      <c r="F58" s="229">
        <v>78339885.96</v>
      </c>
      <c r="G58" s="229">
        <v>78339885.96</v>
      </c>
      <c r="H58" s="230">
        <f t="shared" si="2"/>
        <v>-26270534.040000007</v>
      </c>
    </row>
    <row r="59" spans="1:8" ht="22.5" customHeight="1">
      <c r="A59" s="219" t="s">
        <v>313</v>
      </c>
      <c r="B59" s="4"/>
      <c r="C59" s="229">
        <v>131108662</v>
      </c>
      <c r="D59" s="229">
        <v>0</v>
      </c>
      <c r="E59" s="229">
        <v>131108662</v>
      </c>
      <c r="F59" s="229">
        <v>150646851</v>
      </c>
      <c r="G59" s="229">
        <v>150646851</v>
      </c>
      <c r="H59" s="230">
        <f t="shared" si="2"/>
        <v>19538189</v>
      </c>
    </row>
    <row r="60" spans="1:8" ht="21" customHeight="1">
      <c r="A60" s="231" t="s">
        <v>314</v>
      </c>
      <c r="B60" s="4"/>
      <c r="C60" s="177">
        <v>481538397</v>
      </c>
      <c r="D60" s="177">
        <v>0</v>
      </c>
      <c r="E60" s="177">
        <v>481538397</v>
      </c>
      <c r="F60" s="177">
        <v>408001149</v>
      </c>
      <c r="G60" s="177">
        <v>408001149</v>
      </c>
      <c r="H60" s="228">
        <f t="shared" si="2"/>
        <v>-73537248</v>
      </c>
    </row>
    <row r="61" spans="1:8" ht="9.75" customHeight="1">
      <c r="A61" s="216" t="s">
        <v>315</v>
      </c>
      <c r="B61" s="4"/>
      <c r="C61" s="177">
        <f aca="true" t="shared" si="3" ref="C61:H61">SUM(C62:C65)</f>
        <v>2559219435</v>
      </c>
      <c r="D61" s="177">
        <f t="shared" si="3"/>
        <v>0</v>
      </c>
      <c r="E61" s="177">
        <f t="shared" si="3"/>
        <v>2559219435</v>
      </c>
      <c r="F61" s="177">
        <f t="shared" si="3"/>
        <v>2476585827.78</v>
      </c>
      <c r="G61" s="177">
        <f t="shared" si="3"/>
        <v>2476585827.78</v>
      </c>
      <c r="H61" s="228">
        <f t="shared" si="3"/>
        <v>-82633607.21999979</v>
      </c>
    </row>
    <row r="62" spans="1:8" ht="9.75" customHeight="1">
      <c r="A62" s="219" t="s">
        <v>316</v>
      </c>
      <c r="B62" s="4"/>
      <c r="C62" s="177">
        <v>0</v>
      </c>
      <c r="D62" s="177">
        <v>0</v>
      </c>
      <c r="E62" s="177">
        <v>0</v>
      </c>
      <c r="F62" s="177">
        <v>0</v>
      </c>
      <c r="G62" s="177">
        <v>0</v>
      </c>
      <c r="H62" s="228">
        <f>+G62-C62</f>
        <v>0</v>
      </c>
    </row>
    <row r="63" spans="1:8" ht="9.75" customHeight="1">
      <c r="A63" s="219" t="s">
        <v>317</v>
      </c>
      <c r="B63" s="4"/>
      <c r="C63" s="177">
        <v>0</v>
      </c>
      <c r="D63" s="177">
        <v>0</v>
      </c>
      <c r="E63" s="177">
        <v>0</v>
      </c>
      <c r="F63" s="177">
        <v>0</v>
      </c>
      <c r="G63" s="177">
        <v>0</v>
      </c>
      <c r="H63" s="228">
        <f>+G63-C63</f>
        <v>0</v>
      </c>
    </row>
    <row r="64" spans="1:8" ht="9.75" customHeight="1">
      <c r="A64" s="219" t="s">
        <v>318</v>
      </c>
      <c r="B64" s="4"/>
      <c r="C64" s="177">
        <v>0</v>
      </c>
      <c r="D64" s="177">
        <v>0</v>
      </c>
      <c r="E64" s="177">
        <v>0</v>
      </c>
      <c r="F64" s="177">
        <v>0</v>
      </c>
      <c r="G64" s="177">
        <v>0</v>
      </c>
      <c r="H64" s="228">
        <f>+G64-C64</f>
        <v>0</v>
      </c>
    </row>
    <row r="65" spans="1:8" ht="9.75" customHeight="1">
      <c r="A65" s="219" t="s">
        <v>319</v>
      </c>
      <c r="B65" s="4"/>
      <c r="C65" s="177">
        <v>2559219435</v>
      </c>
      <c r="D65" s="177">
        <v>0</v>
      </c>
      <c r="E65" s="177">
        <v>2559219435</v>
      </c>
      <c r="F65" s="177">
        <v>2476585827.78</v>
      </c>
      <c r="G65" s="177">
        <v>2476585827.78</v>
      </c>
      <c r="H65" s="228">
        <f>+G65-C65</f>
        <v>-82633607.21999979</v>
      </c>
    </row>
    <row r="66" spans="1:8" ht="9.75" customHeight="1">
      <c r="A66" s="216" t="s">
        <v>320</v>
      </c>
      <c r="B66" s="4"/>
      <c r="C66" s="177">
        <f aca="true" t="shared" si="4" ref="C66:H66">+C67+C68</f>
        <v>0</v>
      </c>
      <c r="D66" s="177">
        <f t="shared" si="4"/>
        <v>0</v>
      </c>
      <c r="E66" s="177">
        <f t="shared" si="4"/>
        <v>0</v>
      </c>
      <c r="F66" s="177">
        <f t="shared" si="4"/>
        <v>0</v>
      </c>
      <c r="G66" s="177">
        <f t="shared" si="4"/>
        <v>0</v>
      </c>
      <c r="H66" s="228">
        <f t="shared" si="4"/>
        <v>0</v>
      </c>
    </row>
    <row r="67" spans="1:8" ht="21.75" customHeight="1">
      <c r="A67" s="219" t="s">
        <v>321</v>
      </c>
      <c r="B67" s="4"/>
      <c r="C67" s="229">
        <v>0</v>
      </c>
      <c r="D67" s="229">
        <v>0</v>
      </c>
      <c r="E67" s="229">
        <v>0</v>
      </c>
      <c r="F67" s="229">
        <v>0</v>
      </c>
      <c r="G67" s="229">
        <v>0</v>
      </c>
      <c r="H67" s="230">
        <f>+G67-C67</f>
        <v>0</v>
      </c>
    </row>
    <row r="68" spans="1:8" ht="9.75" customHeight="1">
      <c r="A68" s="219" t="s">
        <v>322</v>
      </c>
      <c r="B68" s="4"/>
      <c r="C68" s="177">
        <v>0</v>
      </c>
      <c r="D68" s="177">
        <v>0</v>
      </c>
      <c r="E68" s="177">
        <v>0</v>
      </c>
      <c r="F68" s="177">
        <v>0</v>
      </c>
      <c r="G68" s="177">
        <v>0</v>
      </c>
      <c r="H68" s="228">
        <f>+G68-C68</f>
        <v>0</v>
      </c>
    </row>
    <row r="69" spans="1:8" ht="22.5" customHeight="1">
      <c r="A69" s="216" t="s">
        <v>323</v>
      </c>
      <c r="B69" s="4"/>
      <c r="C69" s="229">
        <v>0</v>
      </c>
      <c r="D69" s="229">
        <v>0</v>
      </c>
      <c r="E69" s="229">
        <v>0</v>
      </c>
      <c r="F69" s="229">
        <v>0</v>
      </c>
      <c r="G69" s="229">
        <v>0</v>
      </c>
      <c r="H69" s="230">
        <f>+G69-C69</f>
        <v>0</v>
      </c>
    </row>
    <row r="70" spans="1:8" ht="9.75" customHeight="1">
      <c r="A70" s="216" t="s">
        <v>324</v>
      </c>
      <c r="B70" s="4"/>
      <c r="C70" s="177">
        <v>0</v>
      </c>
      <c r="D70" s="177">
        <v>0</v>
      </c>
      <c r="E70" s="177">
        <v>0</v>
      </c>
      <c r="F70" s="177">
        <v>0</v>
      </c>
      <c r="G70" s="177">
        <v>0</v>
      </c>
      <c r="H70" s="228">
        <f>+G70-C70</f>
        <v>0</v>
      </c>
    </row>
    <row r="71" spans="1:8" ht="9.75" customHeight="1">
      <c r="A71" s="232" t="s">
        <v>325</v>
      </c>
      <c r="B71" s="4"/>
      <c r="C71" s="224">
        <f aca="true" t="shared" si="5" ref="C71:H71">+C52+C61+C66+C69+C70</f>
        <v>11939720378</v>
      </c>
      <c r="D71" s="224">
        <f t="shared" si="5"/>
        <v>0</v>
      </c>
      <c r="E71" s="224">
        <f t="shared" si="5"/>
        <v>11939720378</v>
      </c>
      <c r="F71" s="224">
        <f>+F52+F61+F66+F69+F70</f>
        <v>9726180473.68</v>
      </c>
      <c r="G71" s="224">
        <f t="shared" si="5"/>
        <v>9726180473.68</v>
      </c>
      <c r="H71" s="224">
        <f t="shared" si="5"/>
        <v>-2213539904.3199997</v>
      </c>
    </row>
    <row r="72" spans="1:8" ht="3" customHeight="1">
      <c r="A72" s="222"/>
      <c r="B72" s="4"/>
      <c r="C72" s="10"/>
      <c r="D72" s="10"/>
      <c r="E72" s="10"/>
      <c r="F72" s="10"/>
      <c r="G72" s="10"/>
      <c r="H72" s="4"/>
    </row>
    <row r="73" spans="1:8" ht="3.75" customHeight="1">
      <c r="A73" s="3"/>
      <c r="B73" s="4"/>
      <c r="C73" s="10"/>
      <c r="D73" s="10"/>
      <c r="E73" s="10"/>
      <c r="F73" s="10"/>
      <c r="G73" s="10"/>
      <c r="H73" s="4"/>
    </row>
    <row r="74" spans="1:8" ht="9.75" customHeight="1">
      <c r="A74" s="226" t="s">
        <v>326</v>
      </c>
      <c r="B74" s="4"/>
      <c r="C74" s="224">
        <f aca="true" t="shared" si="6" ref="C74:H74">+C76</f>
        <v>978792207</v>
      </c>
      <c r="D74" s="224">
        <f t="shared" si="6"/>
        <v>0</v>
      </c>
      <c r="E74" s="224">
        <f t="shared" si="6"/>
        <v>978792207</v>
      </c>
      <c r="F74" s="224">
        <f t="shared" si="6"/>
        <v>555268155</v>
      </c>
      <c r="G74" s="224">
        <f t="shared" si="6"/>
        <v>555268155</v>
      </c>
      <c r="H74" s="224">
        <f t="shared" si="6"/>
        <v>-423524052</v>
      </c>
    </row>
    <row r="75" spans="1:8" ht="3.75" customHeight="1">
      <c r="A75" s="3"/>
      <c r="B75" s="4"/>
      <c r="C75" s="10"/>
      <c r="D75" s="10"/>
      <c r="E75" s="10"/>
      <c r="F75" s="10"/>
      <c r="G75" s="10"/>
      <c r="H75" s="4"/>
    </row>
    <row r="76" spans="1:8" ht="12.75">
      <c r="A76" s="216" t="s">
        <v>327</v>
      </c>
      <c r="B76" s="4"/>
      <c r="C76" s="217">
        <v>978792207</v>
      </c>
      <c r="D76" s="217">
        <v>0</v>
      </c>
      <c r="E76" s="217">
        <v>978792207</v>
      </c>
      <c r="F76" s="217">
        <v>555268155</v>
      </c>
      <c r="G76" s="218">
        <v>555268155</v>
      </c>
      <c r="H76" s="218">
        <f>+G76-C76</f>
        <v>-423524052</v>
      </c>
    </row>
    <row r="77" spans="1:8" s="237" customFormat="1" ht="13.5" customHeight="1">
      <c r="A77" s="233" t="s">
        <v>328</v>
      </c>
      <c r="B77" s="234"/>
      <c r="C77" s="235">
        <f aca="true" t="shared" si="7" ref="C77:H77">+C45+C71+C74</f>
        <v>23223128209</v>
      </c>
      <c r="D77" s="235">
        <f t="shared" si="7"/>
        <v>0</v>
      </c>
      <c r="E77" s="235">
        <f t="shared" si="7"/>
        <v>23223128209</v>
      </c>
      <c r="F77" s="235">
        <f t="shared" si="7"/>
        <v>18599139924.29</v>
      </c>
      <c r="G77" s="235">
        <f t="shared" si="7"/>
        <v>18598326612.63</v>
      </c>
      <c r="H77" s="236">
        <f t="shared" si="7"/>
        <v>-4624801596.37</v>
      </c>
    </row>
    <row r="78" spans="1:8" ht="3.75" customHeight="1">
      <c r="A78" s="3"/>
      <c r="B78" s="4"/>
      <c r="C78" s="4"/>
      <c r="D78" s="4"/>
      <c r="E78" s="4"/>
      <c r="F78" s="4"/>
      <c r="G78" s="4"/>
      <c r="H78" s="4"/>
    </row>
    <row r="79" spans="1:8" ht="9.75" customHeight="1">
      <c r="A79" s="238" t="s">
        <v>329</v>
      </c>
      <c r="B79" s="4"/>
      <c r="C79" s="4"/>
      <c r="D79" s="4"/>
      <c r="E79" s="4"/>
      <c r="F79" s="4"/>
      <c r="G79" s="4"/>
      <c r="H79" s="4"/>
    </row>
    <row r="80" spans="1:8" ht="3.75" customHeight="1">
      <c r="A80" s="239"/>
      <c r="B80" s="4"/>
      <c r="C80" s="4"/>
      <c r="D80" s="4"/>
      <c r="E80" s="4"/>
      <c r="F80" s="4"/>
      <c r="G80" s="4"/>
      <c r="H80" s="4"/>
    </row>
    <row r="81" spans="1:8" ht="9.75" customHeight="1">
      <c r="A81" s="240" t="s">
        <v>330</v>
      </c>
      <c r="B81" s="4"/>
      <c r="C81" s="217">
        <v>978792207</v>
      </c>
      <c r="D81" s="217">
        <v>0</v>
      </c>
      <c r="E81" s="217">
        <v>978792207</v>
      </c>
      <c r="F81" s="217">
        <v>555268155</v>
      </c>
      <c r="G81" s="217">
        <v>555268155</v>
      </c>
      <c r="H81" s="218">
        <f>+G81-C81</f>
        <v>-423524052</v>
      </c>
    </row>
    <row r="82" spans="1:8" ht="12.75">
      <c r="A82" s="240"/>
      <c r="B82" s="4"/>
      <c r="C82" s="4"/>
      <c r="D82" s="4"/>
      <c r="E82" s="4"/>
      <c r="F82" s="4"/>
      <c r="G82" s="4"/>
      <c r="H82" s="4"/>
    </row>
    <row r="83" spans="1:8" ht="9.75" customHeight="1">
      <c r="A83" s="240" t="s">
        <v>331</v>
      </c>
      <c r="B83" s="4"/>
      <c r="C83" s="217">
        <v>0</v>
      </c>
      <c r="D83" s="217">
        <v>0</v>
      </c>
      <c r="E83" s="217">
        <v>0</v>
      </c>
      <c r="F83" s="217">
        <v>0</v>
      </c>
      <c r="G83" s="217">
        <v>0</v>
      </c>
      <c r="H83" s="218">
        <f>+G83-C83</f>
        <v>0</v>
      </c>
    </row>
    <row r="84" spans="1:8" ht="12.75">
      <c r="A84" s="240"/>
      <c r="B84" s="4"/>
      <c r="C84" s="4"/>
      <c r="D84" s="4"/>
      <c r="E84" s="4"/>
      <c r="F84" s="4"/>
      <c r="G84" s="4"/>
      <c r="H84" s="4"/>
    </row>
    <row r="85" spans="1:8" ht="12.75">
      <c r="A85" s="241" t="s">
        <v>332</v>
      </c>
      <c r="B85" s="5"/>
      <c r="C85" s="242">
        <f>+C81+C83</f>
        <v>978792207</v>
      </c>
      <c r="D85" s="242">
        <f>+D83+D81</f>
        <v>0</v>
      </c>
      <c r="E85" s="242">
        <f>+E83+E81</f>
        <v>978792207</v>
      </c>
      <c r="F85" s="242">
        <f>+F83+F81</f>
        <v>555268155</v>
      </c>
      <c r="G85" s="242">
        <f>+G83+G81</f>
        <v>555268155</v>
      </c>
      <c r="H85" s="243">
        <f>+H83+H81</f>
        <v>-423524052</v>
      </c>
    </row>
    <row r="86" ht="11.25" customHeight="1"/>
  </sheetData>
  <sheetProtection/>
  <mergeCells count="20">
    <mergeCell ref="H31:H32"/>
    <mergeCell ref="A45:A46"/>
    <mergeCell ref="A71:A72"/>
    <mergeCell ref="A81:A82"/>
    <mergeCell ref="A83:A84"/>
    <mergeCell ref="A31:A32"/>
    <mergeCell ref="C31:C32"/>
    <mergeCell ref="D31:D32"/>
    <mergeCell ref="E31:E32"/>
    <mergeCell ref="F31:F32"/>
    <mergeCell ref="G31:G32"/>
    <mergeCell ref="A1:H4"/>
    <mergeCell ref="A5:A10"/>
    <mergeCell ref="C5:G6"/>
    <mergeCell ref="H5:H10"/>
    <mergeCell ref="C7:C10"/>
    <mergeCell ref="D7:D10"/>
    <mergeCell ref="E7:E9"/>
    <mergeCell ref="F7:F10"/>
    <mergeCell ref="G7:G10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scale="85" r:id="rId1"/>
  <ignoredErrors>
    <ignoredError sqref="G2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3"/>
  <sheetViews>
    <sheetView showGridLines="0" zoomScalePageLayoutView="0" workbookViewId="0" topLeftCell="A1">
      <selection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57421875" style="0" customWidth="1"/>
    <col min="4" max="4" width="11.7109375" style="0" customWidth="1"/>
    <col min="5" max="5" width="13.57421875" style="0" customWidth="1"/>
    <col min="6" max="6" width="13.00390625" style="0" customWidth="1"/>
    <col min="7" max="7" width="12.8515625" style="0" customWidth="1"/>
    <col min="8" max="8" width="7.57421875" style="0" customWidth="1"/>
    <col min="9" max="9" width="5.7109375" style="0" customWidth="1"/>
  </cols>
  <sheetData>
    <row r="1" spans="1:9" ht="12" customHeight="1">
      <c r="A1" s="195" t="s">
        <v>333</v>
      </c>
      <c r="B1" s="196"/>
      <c r="C1" s="196"/>
      <c r="D1" s="196"/>
      <c r="E1" s="196"/>
      <c r="F1" s="196"/>
      <c r="G1" s="196"/>
      <c r="H1" s="196"/>
      <c r="I1" s="197"/>
    </row>
    <row r="2" spans="1:9" ht="11.25" customHeight="1">
      <c r="A2" s="198"/>
      <c r="B2" s="199"/>
      <c r="C2" s="199"/>
      <c r="D2" s="199"/>
      <c r="E2" s="199"/>
      <c r="F2" s="199"/>
      <c r="G2" s="199"/>
      <c r="H2" s="199"/>
      <c r="I2" s="200"/>
    </row>
    <row r="3" spans="1:9" ht="11.25" customHeight="1">
      <c r="A3" s="198"/>
      <c r="B3" s="199"/>
      <c r="C3" s="199"/>
      <c r="D3" s="199"/>
      <c r="E3" s="199"/>
      <c r="F3" s="199"/>
      <c r="G3" s="199"/>
      <c r="H3" s="199"/>
      <c r="I3" s="200"/>
    </row>
    <row r="4" spans="1:9" ht="11.25" customHeight="1">
      <c r="A4" s="198"/>
      <c r="B4" s="199"/>
      <c r="C4" s="199"/>
      <c r="D4" s="199"/>
      <c r="E4" s="199"/>
      <c r="F4" s="199"/>
      <c r="G4" s="199"/>
      <c r="H4" s="199"/>
      <c r="I4" s="200"/>
    </row>
    <row r="5" spans="1:9" ht="16.5" customHeight="1">
      <c r="A5" s="201"/>
      <c r="B5" s="202"/>
      <c r="C5" s="202"/>
      <c r="D5" s="202"/>
      <c r="E5" s="202"/>
      <c r="F5" s="202"/>
      <c r="G5" s="202"/>
      <c r="H5" s="202"/>
      <c r="I5" s="203"/>
    </row>
    <row r="6" spans="1:9" ht="12.75">
      <c r="A6" s="244" t="s">
        <v>0</v>
      </c>
      <c r="B6" s="245"/>
      <c r="C6" s="246" t="s">
        <v>334</v>
      </c>
      <c r="D6" s="246"/>
      <c r="E6" s="246"/>
      <c r="F6" s="246"/>
      <c r="G6" s="246"/>
      <c r="H6" s="247" t="s">
        <v>335</v>
      </c>
      <c r="I6" s="247"/>
    </row>
    <row r="7" spans="1:9" ht="12.75">
      <c r="A7" s="248"/>
      <c r="B7" s="249"/>
      <c r="C7" s="250" t="s">
        <v>336</v>
      </c>
      <c r="D7" s="246" t="s">
        <v>337</v>
      </c>
      <c r="E7" s="250" t="s">
        <v>338</v>
      </c>
      <c r="F7" s="250" t="s">
        <v>227</v>
      </c>
      <c r="G7" s="250" t="s">
        <v>244</v>
      </c>
      <c r="H7" s="247"/>
      <c r="I7" s="247"/>
    </row>
    <row r="8" spans="1:9" ht="12.75">
      <c r="A8" s="251"/>
      <c r="B8" s="252"/>
      <c r="C8" s="253"/>
      <c r="D8" s="246"/>
      <c r="E8" s="253"/>
      <c r="F8" s="253"/>
      <c r="G8" s="253"/>
      <c r="H8" s="247"/>
      <c r="I8" s="247"/>
    </row>
    <row r="9" spans="1:9" ht="2.25" customHeight="1">
      <c r="A9" s="111"/>
      <c r="B9" s="112"/>
      <c r="C9" s="112"/>
      <c r="D9" s="112"/>
      <c r="E9" s="112"/>
      <c r="F9" s="112"/>
      <c r="G9" s="112"/>
      <c r="H9" s="192"/>
      <c r="I9" s="112"/>
    </row>
    <row r="10" spans="1:9" ht="9" customHeight="1">
      <c r="A10" s="254" t="s">
        <v>339</v>
      </c>
      <c r="B10" s="4"/>
      <c r="C10" s="255">
        <f aca="true" t="shared" si="0" ref="C10:H10">+C12+C21+C32+C43+C55+C66+C71+C81+C86</f>
        <v>11283407831</v>
      </c>
      <c r="D10" s="255">
        <f t="shared" si="0"/>
        <v>83019810.36999997</v>
      </c>
      <c r="E10" s="255">
        <f t="shared" si="0"/>
        <v>11366427641.369999</v>
      </c>
      <c r="F10" s="255">
        <f t="shared" si="0"/>
        <v>8072766641.83</v>
      </c>
      <c r="G10" s="255">
        <f t="shared" si="0"/>
        <v>7790986519.030001</v>
      </c>
      <c r="H10" s="256">
        <f t="shared" si="0"/>
        <v>3293660999.5400004</v>
      </c>
      <c r="I10" s="257"/>
    </row>
    <row r="11" spans="1:9" ht="2.25" customHeight="1">
      <c r="A11" s="3"/>
      <c r="B11" s="4"/>
      <c r="C11" s="4"/>
      <c r="D11" s="4"/>
      <c r="E11" s="4"/>
      <c r="F11" s="4"/>
      <c r="G11" s="4"/>
      <c r="H11" s="14"/>
      <c r="I11" s="4"/>
    </row>
    <row r="12" spans="1:9" s="19" customFormat="1" ht="9" customHeight="1">
      <c r="A12" s="258" t="s">
        <v>340</v>
      </c>
      <c r="B12" s="21"/>
      <c r="C12" s="259">
        <f>SUM(C13:C19)</f>
        <v>2981218376</v>
      </c>
      <c r="D12" s="259">
        <f>SUM(D13:D19)</f>
        <v>37009508.21000001</v>
      </c>
      <c r="E12" s="259">
        <f>SUM(E13:E19)</f>
        <v>3018227884.21</v>
      </c>
      <c r="F12" s="259">
        <f>SUM(F13:F19)</f>
        <v>1989051894.3400002</v>
      </c>
      <c r="G12" s="259">
        <f>SUM(G13:G19)</f>
        <v>1980556881.0900002</v>
      </c>
      <c r="H12" s="260">
        <f>SUM(H13:I19)</f>
        <v>1029175989.8700001</v>
      </c>
      <c r="I12" s="261"/>
    </row>
    <row r="13" spans="1:9" s="19" customFormat="1" ht="9" customHeight="1">
      <c r="A13" s="262" t="s">
        <v>341</v>
      </c>
      <c r="B13" s="21"/>
      <c r="C13" s="259">
        <v>1198649576.29</v>
      </c>
      <c r="D13" s="259">
        <v>26424631.67</v>
      </c>
      <c r="E13" s="259">
        <f>SUM(C13:D13)</f>
        <v>1225074207.96</v>
      </c>
      <c r="F13" s="259">
        <v>909609461.24</v>
      </c>
      <c r="G13" s="259">
        <v>909616004.11</v>
      </c>
      <c r="H13" s="260">
        <f>+E13-F13</f>
        <v>315464746.72</v>
      </c>
      <c r="I13" s="261"/>
    </row>
    <row r="14" spans="1:9" s="19" customFormat="1" ht="9" customHeight="1">
      <c r="A14" s="262" t="s">
        <v>342</v>
      </c>
      <c r="B14" s="21"/>
      <c r="C14" s="259">
        <v>90416219</v>
      </c>
      <c r="D14" s="259">
        <v>22622454.93</v>
      </c>
      <c r="E14" s="259">
        <f aca="true" t="shared" si="1" ref="E14:E19">SUM(C14:D14)</f>
        <v>113038673.93</v>
      </c>
      <c r="F14" s="259">
        <v>88273381.23</v>
      </c>
      <c r="G14" s="259">
        <v>88239981.28</v>
      </c>
      <c r="H14" s="260">
        <f aca="true" t="shared" si="2" ref="H14:H19">+E14-F14</f>
        <v>24765292.700000003</v>
      </c>
      <c r="I14" s="261"/>
    </row>
    <row r="15" spans="1:9" s="19" customFormat="1" ht="9" customHeight="1">
      <c r="A15" s="262" t="s">
        <v>343</v>
      </c>
      <c r="B15" s="21"/>
      <c r="C15" s="259">
        <v>593449738.58</v>
      </c>
      <c r="D15" s="259">
        <v>13145564.16</v>
      </c>
      <c r="E15" s="259">
        <f t="shared" si="1"/>
        <v>606595302.74</v>
      </c>
      <c r="F15" s="259">
        <v>188132146.46</v>
      </c>
      <c r="G15" s="259">
        <v>187722825.39</v>
      </c>
      <c r="H15" s="260">
        <f t="shared" si="2"/>
        <v>418463156.28</v>
      </c>
      <c r="I15" s="261"/>
    </row>
    <row r="16" spans="1:9" s="19" customFormat="1" ht="9" customHeight="1">
      <c r="A16" s="262" t="s">
        <v>344</v>
      </c>
      <c r="B16" s="21"/>
      <c r="C16" s="259">
        <v>376224899.14</v>
      </c>
      <c r="D16" s="259">
        <v>4855214.54</v>
      </c>
      <c r="E16" s="259">
        <f t="shared" si="1"/>
        <v>381080113.68</v>
      </c>
      <c r="F16" s="259">
        <v>315321243.73</v>
      </c>
      <c r="G16" s="259">
        <v>311481753.24</v>
      </c>
      <c r="H16" s="260">
        <f t="shared" si="2"/>
        <v>65758869.94999999</v>
      </c>
      <c r="I16" s="261"/>
    </row>
    <row r="17" spans="1:9" s="19" customFormat="1" ht="9" customHeight="1">
      <c r="A17" s="262" t="s">
        <v>345</v>
      </c>
      <c r="B17" s="21"/>
      <c r="C17" s="259">
        <v>584966007.11</v>
      </c>
      <c r="D17" s="259">
        <v>10573412.24</v>
      </c>
      <c r="E17" s="259">
        <f t="shared" si="1"/>
        <v>595539419.35</v>
      </c>
      <c r="F17" s="259">
        <v>436530226.96</v>
      </c>
      <c r="G17" s="259">
        <v>432741249.36</v>
      </c>
      <c r="H17" s="260">
        <f t="shared" si="2"/>
        <v>159009192.39000005</v>
      </c>
      <c r="I17" s="261"/>
    </row>
    <row r="18" spans="1:9" s="19" customFormat="1" ht="9" customHeight="1">
      <c r="A18" s="262" t="s">
        <v>346</v>
      </c>
      <c r="B18" s="21"/>
      <c r="C18" s="259">
        <v>70717731.33</v>
      </c>
      <c r="D18" s="259">
        <v>-41121870.54</v>
      </c>
      <c r="E18" s="259">
        <f t="shared" si="1"/>
        <v>29595860.79</v>
      </c>
      <c r="F18" s="259">
        <v>0</v>
      </c>
      <c r="G18" s="259">
        <v>0</v>
      </c>
      <c r="H18" s="260">
        <f t="shared" si="2"/>
        <v>29595860.79</v>
      </c>
      <c r="I18" s="261"/>
    </row>
    <row r="19" spans="1:9" s="19" customFormat="1" ht="9" customHeight="1">
      <c r="A19" s="262" t="s">
        <v>347</v>
      </c>
      <c r="B19" s="21"/>
      <c r="C19" s="259">
        <v>66794204.55</v>
      </c>
      <c r="D19" s="259">
        <v>510101.21</v>
      </c>
      <c r="E19" s="259">
        <f t="shared" si="1"/>
        <v>67304305.75999999</v>
      </c>
      <c r="F19" s="259">
        <v>51185434.72</v>
      </c>
      <c r="G19" s="259">
        <v>50755067.71</v>
      </c>
      <c r="H19" s="260">
        <f t="shared" si="2"/>
        <v>16118871.039999992</v>
      </c>
      <c r="I19" s="261"/>
    </row>
    <row r="20" spans="1:9" s="19" customFormat="1" ht="2.25" customHeight="1">
      <c r="A20" s="194"/>
      <c r="B20" s="21"/>
      <c r="C20" s="21"/>
      <c r="D20" s="21"/>
      <c r="E20" s="21"/>
      <c r="F20" s="21"/>
      <c r="G20" s="21"/>
      <c r="H20" s="22"/>
      <c r="I20" s="21"/>
    </row>
    <row r="21" spans="1:9" s="19" customFormat="1" ht="9" customHeight="1">
      <c r="A21" s="258" t="s">
        <v>348</v>
      </c>
      <c r="B21" s="21"/>
      <c r="C21" s="259">
        <f>SUM(C22:C30)</f>
        <v>165855606.14999998</v>
      </c>
      <c r="D21" s="259">
        <f>SUM(D22:D30)</f>
        <v>6192023.33</v>
      </c>
      <c r="E21" s="259">
        <f>SUM(E22:E30)</f>
        <v>172047629.48</v>
      </c>
      <c r="F21" s="259">
        <f>SUM(F22:F30)</f>
        <v>160544412.59</v>
      </c>
      <c r="G21" s="259">
        <f>SUM(G22:G30)</f>
        <v>138822599.48999998</v>
      </c>
      <c r="H21" s="260">
        <f>SUM(H22:I30)</f>
        <v>11503216.890000004</v>
      </c>
      <c r="I21" s="261"/>
    </row>
    <row r="22" spans="1:9" s="19" customFormat="1" ht="9" customHeight="1">
      <c r="A22" s="262" t="s">
        <v>349</v>
      </c>
      <c r="B22" s="21"/>
      <c r="C22" s="263">
        <v>51161111.18</v>
      </c>
      <c r="D22" s="263">
        <v>2527700.73</v>
      </c>
      <c r="E22" s="263">
        <f>SUM(C22:D22)</f>
        <v>53688811.91</v>
      </c>
      <c r="F22" s="263">
        <v>14738871.16</v>
      </c>
      <c r="G22" s="263">
        <v>6755415.5</v>
      </c>
      <c r="H22" s="260">
        <f aca="true" t="shared" si="3" ref="H22:H30">+E22-F22</f>
        <v>38949940.75</v>
      </c>
      <c r="I22" s="261"/>
    </row>
    <row r="23" spans="1:9" s="19" customFormat="1" ht="9" customHeight="1">
      <c r="A23" s="262" t="s">
        <v>350</v>
      </c>
      <c r="B23" s="21"/>
      <c r="C23" s="259">
        <v>22379694.05</v>
      </c>
      <c r="D23" s="259">
        <v>946355.29</v>
      </c>
      <c r="E23" s="263">
        <f aca="true" t="shared" si="4" ref="E23:E30">SUM(C23:D23)</f>
        <v>23326049.34</v>
      </c>
      <c r="F23" s="259">
        <v>23827631.63</v>
      </c>
      <c r="G23" s="259">
        <v>23710528.4</v>
      </c>
      <c r="H23" s="260">
        <f t="shared" si="3"/>
        <v>-501582.2899999991</v>
      </c>
      <c r="I23" s="261"/>
    </row>
    <row r="24" spans="1:9" s="19" customFormat="1" ht="9" customHeight="1">
      <c r="A24" s="262" t="s">
        <v>351</v>
      </c>
      <c r="B24" s="21"/>
      <c r="C24" s="263">
        <v>39619</v>
      </c>
      <c r="D24" s="263">
        <v>136851</v>
      </c>
      <c r="E24" s="263">
        <f t="shared" si="4"/>
        <v>176470</v>
      </c>
      <c r="F24" s="263">
        <v>58464.2</v>
      </c>
      <c r="G24" s="263">
        <v>31040.2</v>
      </c>
      <c r="H24" s="260">
        <f t="shared" si="3"/>
        <v>118005.8</v>
      </c>
      <c r="I24" s="261"/>
    </row>
    <row r="25" spans="1:9" s="19" customFormat="1" ht="9" customHeight="1">
      <c r="A25" s="262" t="s">
        <v>352</v>
      </c>
      <c r="B25" s="21"/>
      <c r="C25" s="259">
        <v>8826430.49</v>
      </c>
      <c r="D25" s="259">
        <v>1991708.42</v>
      </c>
      <c r="E25" s="263">
        <f t="shared" si="4"/>
        <v>10818138.91</v>
      </c>
      <c r="F25" s="259">
        <v>8953856.3</v>
      </c>
      <c r="G25" s="259">
        <v>7785790.31</v>
      </c>
      <c r="H25" s="260">
        <f t="shared" si="3"/>
        <v>1864282.6099999994</v>
      </c>
      <c r="I25" s="261"/>
    </row>
    <row r="26" spans="1:9" s="19" customFormat="1" ht="9" customHeight="1">
      <c r="A26" s="262" t="s">
        <v>353</v>
      </c>
      <c r="B26" s="21"/>
      <c r="C26" s="259">
        <v>2361371</v>
      </c>
      <c r="D26" s="259">
        <v>560504.74</v>
      </c>
      <c r="E26" s="263">
        <f t="shared" si="4"/>
        <v>2921875.74</v>
      </c>
      <c r="F26" s="259">
        <v>1129788.78</v>
      </c>
      <c r="G26" s="259">
        <v>868887.77</v>
      </c>
      <c r="H26" s="260">
        <f t="shared" si="3"/>
        <v>1792086.9600000002</v>
      </c>
      <c r="I26" s="261"/>
    </row>
    <row r="27" spans="1:9" s="19" customFormat="1" ht="9" customHeight="1">
      <c r="A27" s="262" t="s">
        <v>354</v>
      </c>
      <c r="B27" s="21"/>
      <c r="C27" s="259">
        <v>59295054.94</v>
      </c>
      <c r="D27" s="259">
        <v>1742063.24</v>
      </c>
      <c r="E27" s="263">
        <f t="shared" si="4"/>
        <v>61037118.18</v>
      </c>
      <c r="F27" s="259">
        <v>96228551.02</v>
      </c>
      <c r="G27" s="259">
        <v>85840880.92</v>
      </c>
      <c r="H27" s="260">
        <f t="shared" si="3"/>
        <v>-35191432.839999996</v>
      </c>
      <c r="I27" s="261"/>
    </row>
    <row r="28" spans="1:9" s="19" customFormat="1" ht="9" customHeight="1">
      <c r="A28" s="262" t="s">
        <v>355</v>
      </c>
      <c r="B28" s="21"/>
      <c r="C28" s="263">
        <v>8867417.63</v>
      </c>
      <c r="D28" s="263">
        <v>-4221694.55</v>
      </c>
      <c r="E28" s="263">
        <f t="shared" si="4"/>
        <v>4645723.080000001</v>
      </c>
      <c r="F28" s="263">
        <v>1166500.66</v>
      </c>
      <c r="G28" s="263">
        <v>1121166.21</v>
      </c>
      <c r="H28" s="260">
        <f t="shared" si="3"/>
        <v>3479222.420000001</v>
      </c>
      <c r="I28" s="261"/>
    </row>
    <row r="29" spans="1:9" s="19" customFormat="1" ht="9" customHeight="1">
      <c r="A29" s="262" t="s">
        <v>356</v>
      </c>
      <c r="B29" s="21"/>
      <c r="C29" s="259">
        <v>6450</v>
      </c>
      <c r="D29" s="259">
        <v>7440</v>
      </c>
      <c r="E29" s="263">
        <f t="shared" si="4"/>
        <v>13890</v>
      </c>
      <c r="F29" s="259">
        <v>4975368.08</v>
      </c>
      <c r="G29" s="259">
        <v>4975368.08</v>
      </c>
      <c r="H29" s="260">
        <f t="shared" si="3"/>
        <v>-4961478.08</v>
      </c>
      <c r="I29" s="261"/>
    </row>
    <row r="30" spans="1:9" s="19" customFormat="1" ht="9" customHeight="1">
      <c r="A30" s="262" t="s">
        <v>357</v>
      </c>
      <c r="B30" s="21"/>
      <c r="C30" s="259">
        <v>12918457.86</v>
      </c>
      <c r="D30" s="259">
        <v>2501094.46</v>
      </c>
      <c r="E30" s="263">
        <f t="shared" si="4"/>
        <v>15419552.32</v>
      </c>
      <c r="F30" s="259">
        <v>9465380.76</v>
      </c>
      <c r="G30" s="259">
        <v>7733522.1</v>
      </c>
      <c r="H30" s="260">
        <f t="shared" si="3"/>
        <v>5954171.5600000005</v>
      </c>
      <c r="I30" s="261"/>
    </row>
    <row r="31" spans="1:9" s="19" customFormat="1" ht="2.25" customHeight="1">
      <c r="A31" s="194"/>
      <c r="B31" s="21"/>
      <c r="C31" s="21"/>
      <c r="D31" s="21"/>
      <c r="E31" s="21"/>
      <c r="F31" s="21"/>
      <c r="G31" s="21"/>
      <c r="H31" s="22"/>
      <c r="I31" s="21"/>
    </row>
    <row r="32" spans="1:9" s="19" customFormat="1" ht="9" customHeight="1">
      <c r="A32" s="258" t="s">
        <v>358</v>
      </c>
      <c r="B32" s="21"/>
      <c r="C32" s="259">
        <f>SUM(C33:C41)</f>
        <v>410840621.1499999</v>
      </c>
      <c r="D32" s="259">
        <f>SUM(D33:D41)</f>
        <v>16220013.66</v>
      </c>
      <c r="E32" s="259">
        <f>SUM(E33:E41)</f>
        <v>427060634.81</v>
      </c>
      <c r="F32" s="259">
        <f>SUM(F33:F41)</f>
        <v>486056556.67999995</v>
      </c>
      <c r="G32" s="259">
        <v>425189153.73</v>
      </c>
      <c r="H32" s="260">
        <f>SUM(H33:I41)</f>
        <v>-58995921.870000005</v>
      </c>
      <c r="I32" s="261"/>
    </row>
    <row r="33" spans="1:9" s="19" customFormat="1" ht="9" customHeight="1">
      <c r="A33" s="262" t="s">
        <v>359</v>
      </c>
      <c r="B33" s="21"/>
      <c r="C33" s="259">
        <v>25264992.27</v>
      </c>
      <c r="D33" s="259">
        <v>355412.32</v>
      </c>
      <c r="E33" s="259">
        <f>SUM(C33:D33)</f>
        <v>25620404.59</v>
      </c>
      <c r="F33" s="259">
        <v>16450020.19</v>
      </c>
      <c r="G33" s="259">
        <v>12709789.64</v>
      </c>
      <c r="H33" s="260">
        <f aca="true" t="shared" si="5" ref="H33:H41">+E33-F33</f>
        <v>9170384.4</v>
      </c>
      <c r="I33" s="261"/>
    </row>
    <row r="34" spans="1:9" s="19" customFormat="1" ht="9" customHeight="1">
      <c r="A34" s="262" t="s">
        <v>360</v>
      </c>
      <c r="B34" s="21"/>
      <c r="C34" s="259">
        <v>46287555.6</v>
      </c>
      <c r="D34" s="259">
        <v>1096599.21</v>
      </c>
      <c r="E34" s="259">
        <f aca="true" t="shared" si="6" ref="E34:E41">SUM(C34:D34)</f>
        <v>47384154.81</v>
      </c>
      <c r="F34" s="259">
        <v>41462665.52</v>
      </c>
      <c r="G34" s="259">
        <v>36766992.93</v>
      </c>
      <c r="H34" s="260">
        <f t="shared" si="5"/>
        <v>5921489.289999999</v>
      </c>
      <c r="I34" s="261"/>
    </row>
    <row r="35" spans="1:9" s="19" customFormat="1" ht="9" customHeight="1">
      <c r="A35" s="262" t="s">
        <v>361</v>
      </c>
      <c r="B35" s="21"/>
      <c r="C35" s="263">
        <v>90351246.77</v>
      </c>
      <c r="D35" s="263">
        <v>2251513.45</v>
      </c>
      <c r="E35" s="259">
        <f t="shared" si="6"/>
        <v>92602760.22</v>
      </c>
      <c r="F35" s="263">
        <v>52760972.82</v>
      </c>
      <c r="G35" s="263">
        <v>31823522.12</v>
      </c>
      <c r="H35" s="260">
        <f t="shared" si="5"/>
        <v>39841787.4</v>
      </c>
      <c r="I35" s="261"/>
    </row>
    <row r="36" spans="1:9" s="19" customFormat="1" ht="9" customHeight="1">
      <c r="A36" s="262" t="s">
        <v>362</v>
      </c>
      <c r="B36" s="21"/>
      <c r="C36" s="259">
        <v>81953571.64</v>
      </c>
      <c r="D36" s="259">
        <v>4554986.93</v>
      </c>
      <c r="E36" s="259">
        <f t="shared" si="6"/>
        <v>86508558.57</v>
      </c>
      <c r="F36" s="259">
        <v>214422425.74</v>
      </c>
      <c r="G36" s="259">
        <v>210429748.06</v>
      </c>
      <c r="H36" s="260">
        <f t="shared" si="5"/>
        <v>-127913867.17000002</v>
      </c>
      <c r="I36" s="261"/>
    </row>
    <row r="37" spans="1:9" s="19" customFormat="1" ht="9" customHeight="1">
      <c r="A37" s="262" t="s">
        <v>363</v>
      </c>
      <c r="B37" s="21"/>
      <c r="C37" s="263">
        <v>10977382.14</v>
      </c>
      <c r="D37" s="263">
        <v>4725498.29</v>
      </c>
      <c r="E37" s="259">
        <f t="shared" si="6"/>
        <v>15702880.43</v>
      </c>
      <c r="F37" s="263">
        <v>15787049.57</v>
      </c>
      <c r="G37" s="263">
        <v>15117674.25</v>
      </c>
      <c r="H37" s="260">
        <f t="shared" si="5"/>
        <v>-84169.1400000006</v>
      </c>
      <c r="I37" s="261"/>
    </row>
    <row r="38" spans="1:9" s="19" customFormat="1" ht="9" customHeight="1">
      <c r="A38" s="262" t="s">
        <v>364</v>
      </c>
      <c r="B38" s="21"/>
      <c r="C38" s="259">
        <v>50637275.33</v>
      </c>
      <c r="D38" s="259">
        <v>125207</v>
      </c>
      <c r="E38" s="259">
        <f t="shared" si="6"/>
        <v>50762482.33</v>
      </c>
      <c r="F38" s="259">
        <v>53054040.38</v>
      </c>
      <c r="G38" s="259">
        <v>44737697.68</v>
      </c>
      <c r="H38" s="260">
        <f t="shared" si="5"/>
        <v>-2291558.0500000045</v>
      </c>
      <c r="I38" s="261"/>
    </row>
    <row r="39" spans="1:9" s="19" customFormat="1" ht="9" customHeight="1">
      <c r="A39" s="262" t="s">
        <v>365</v>
      </c>
      <c r="B39" s="21"/>
      <c r="C39" s="259">
        <v>24094669.01</v>
      </c>
      <c r="D39" s="259">
        <v>-1661093.61</v>
      </c>
      <c r="E39" s="259">
        <f>SUM(C39:D39)</f>
        <v>22433575.400000002</v>
      </c>
      <c r="F39" s="259">
        <v>13915970.27</v>
      </c>
      <c r="G39" s="259">
        <v>13328231.76</v>
      </c>
      <c r="H39" s="260">
        <f t="shared" si="5"/>
        <v>8517605.130000003</v>
      </c>
      <c r="I39" s="261"/>
    </row>
    <row r="40" spans="1:9" s="19" customFormat="1" ht="9" customHeight="1">
      <c r="A40" s="262" t="s">
        <v>366</v>
      </c>
      <c r="B40" s="21"/>
      <c r="C40" s="259">
        <v>24218239.39</v>
      </c>
      <c r="D40" s="259">
        <v>-271714.85</v>
      </c>
      <c r="E40" s="259">
        <f t="shared" si="6"/>
        <v>23946524.54</v>
      </c>
      <c r="F40" s="259">
        <v>29900859.05</v>
      </c>
      <c r="G40" s="259">
        <v>28784767.87</v>
      </c>
      <c r="H40" s="260">
        <f t="shared" si="5"/>
        <v>-5954334.510000002</v>
      </c>
      <c r="I40" s="261"/>
    </row>
    <row r="41" spans="1:9" s="19" customFormat="1" ht="9" customHeight="1">
      <c r="A41" s="262" t="s">
        <v>367</v>
      </c>
      <c r="B41" s="21"/>
      <c r="C41" s="259">
        <v>57055689</v>
      </c>
      <c r="D41" s="259">
        <v>5043604.92</v>
      </c>
      <c r="E41" s="259">
        <f t="shared" si="6"/>
        <v>62099293.92</v>
      </c>
      <c r="F41" s="259">
        <v>48302553.14</v>
      </c>
      <c r="G41" s="259">
        <v>31490729.42</v>
      </c>
      <c r="H41" s="260">
        <f t="shared" si="5"/>
        <v>13796740.780000001</v>
      </c>
      <c r="I41" s="261"/>
    </row>
    <row r="42" spans="1:9" s="19" customFormat="1" ht="2.25" customHeight="1">
      <c r="A42" s="194"/>
      <c r="B42" s="21"/>
      <c r="C42" s="21"/>
      <c r="D42" s="21"/>
      <c r="E42" s="21"/>
      <c r="F42" s="21"/>
      <c r="G42" s="21"/>
      <c r="H42" s="22"/>
      <c r="I42" s="21"/>
    </row>
    <row r="43" spans="1:9" s="19" customFormat="1" ht="9" customHeight="1">
      <c r="A43" s="264" t="s">
        <v>368</v>
      </c>
      <c r="B43" s="21"/>
      <c r="C43" s="265">
        <f>SUM(C45:C53)</f>
        <v>3547561258.46</v>
      </c>
      <c r="D43" s="265">
        <f>SUM(D45:D53)</f>
        <v>323705608.76</v>
      </c>
      <c r="E43" s="265">
        <f>SUM(E45:E53)</f>
        <v>3871266867.2200003</v>
      </c>
      <c r="F43" s="265">
        <f>SUM(F45:F53)</f>
        <v>3069630781.15</v>
      </c>
      <c r="G43" s="265">
        <v>2909787270.2</v>
      </c>
      <c r="H43" s="266">
        <f>SUM(H45:I53)</f>
        <v>801636086.0700002</v>
      </c>
      <c r="I43" s="267"/>
    </row>
    <row r="44" spans="1:9" s="19" customFormat="1" ht="9" customHeight="1">
      <c r="A44" s="264"/>
      <c r="B44" s="21"/>
      <c r="C44" s="265"/>
      <c r="D44" s="265"/>
      <c r="E44" s="265"/>
      <c r="F44" s="265"/>
      <c r="G44" s="265"/>
      <c r="H44" s="266"/>
      <c r="I44" s="267"/>
    </row>
    <row r="45" spans="1:9" s="19" customFormat="1" ht="9" customHeight="1">
      <c r="A45" s="262" t="s">
        <v>369</v>
      </c>
      <c r="B45" s="21"/>
      <c r="C45" s="263">
        <v>3056398719.46</v>
      </c>
      <c r="D45" s="263">
        <v>248342305.76</v>
      </c>
      <c r="E45" s="263">
        <f>SUM(C45:D45)</f>
        <v>3304741025.2200003</v>
      </c>
      <c r="F45" s="263">
        <v>2762917993.98</v>
      </c>
      <c r="G45" s="263">
        <v>2686620224.96</v>
      </c>
      <c r="H45" s="260">
        <f aca="true" t="shared" si="7" ref="H45:H53">+E45-F45</f>
        <v>541823031.2400002</v>
      </c>
      <c r="I45" s="261"/>
    </row>
    <row r="46" spans="1:9" s="19" customFormat="1" ht="9" customHeight="1">
      <c r="A46" s="262" t="s">
        <v>370</v>
      </c>
      <c r="B46" s="21"/>
      <c r="C46" s="259">
        <v>210715888</v>
      </c>
      <c r="D46" s="259">
        <v>0</v>
      </c>
      <c r="E46" s="263">
        <f aca="true" t="shared" si="8" ref="E46:E53">SUM(C46:D46)</f>
        <v>210715888</v>
      </c>
      <c r="F46" s="259">
        <v>98902327.43</v>
      </c>
      <c r="G46" s="259">
        <v>69052817.52</v>
      </c>
      <c r="H46" s="260">
        <f t="shared" si="7"/>
        <v>111813560.57</v>
      </c>
      <c r="I46" s="261"/>
    </row>
    <row r="47" spans="1:9" s="19" customFormat="1" ht="9" customHeight="1">
      <c r="A47" s="262" t="s">
        <v>371</v>
      </c>
      <c r="B47" s="21"/>
      <c r="C47" s="259">
        <v>9069084</v>
      </c>
      <c r="D47" s="259">
        <v>1817818</v>
      </c>
      <c r="E47" s="263">
        <f t="shared" si="8"/>
        <v>10886902</v>
      </c>
      <c r="F47" s="259">
        <v>8362218.57</v>
      </c>
      <c r="G47" s="259">
        <v>7610312.81</v>
      </c>
      <c r="H47" s="260">
        <f t="shared" si="7"/>
        <v>2524683.4299999997</v>
      </c>
      <c r="I47" s="261"/>
    </row>
    <row r="48" spans="1:9" s="19" customFormat="1" ht="9" customHeight="1">
      <c r="A48" s="262" t="s">
        <v>372</v>
      </c>
      <c r="B48" s="21"/>
      <c r="C48" s="259">
        <v>86516257</v>
      </c>
      <c r="D48" s="259">
        <v>73515485</v>
      </c>
      <c r="E48" s="263">
        <f t="shared" si="8"/>
        <v>160031742</v>
      </c>
      <c r="F48" s="259">
        <v>99559980.38</v>
      </c>
      <c r="G48" s="259">
        <v>46921711.52</v>
      </c>
      <c r="H48" s="260">
        <f t="shared" si="7"/>
        <v>60471761.620000005</v>
      </c>
      <c r="I48" s="261"/>
    </row>
    <row r="49" spans="1:9" s="19" customFormat="1" ht="9" customHeight="1">
      <c r="A49" s="262" t="s">
        <v>373</v>
      </c>
      <c r="B49" s="21"/>
      <c r="C49" s="259">
        <v>183831310</v>
      </c>
      <c r="D49" s="259">
        <v>0</v>
      </c>
      <c r="E49" s="263">
        <f t="shared" si="8"/>
        <v>183831310</v>
      </c>
      <c r="F49" s="259">
        <v>98488260.79</v>
      </c>
      <c r="G49" s="259">
        <v>98182203.39</v>
      </c>
      <c r="H49" s="260">
        <f t="shared" si="7"/>
        <v>85343049.21</v>
      </c>
      <c r="I49" s="261"/>
    </row>
    <row r="50" spans="1:9" s="19" customFormat="1" ht="9" customHeight="1">
      <c r="A50" s="262" t="s">
        <v>374</v>
      </c>
      <c r="B50" s="21"/>
      <c r="C50" s="263">
        <v>0</v>
      </c>
      <c r="D50" s="263">
        <v>0</v>
      </c>
      <c r="E50" s="263">
        <f t="shared" si="8"/>
        <v>0</v>
      </c>
      <c r="F50" s="263">
        <v>0</v>
      </c>
      <c r="G50" s="263">
        <v>0</v>
      </c>
      <c r="H50" s="260">
        <f t="shared" si="7"/>
        <v>0</v>
      </c>
      <c r="I50" s="261"/>
    </row>
    <row r="51" spans="1:9" s="19" customFormat="1" ht="9" customHeight="1">
      <c r="A51" s="262" t="s">
        <v>375</v>
      </c>
      <c r="B51" s="21"/>
      <c r="C51" s="259">
        <v>0</v>
      </c>
      <c r="D51" s="259">
        <v>0</v>
      </c>
      <c r="E51" s="263">
        <f t="shared" si="8"/>
        <v>0</v>
      </c>
      <c r="F51" s="259">
        <v>0</v>
      </c>
      <c r="G51" s="259">
        <v>0</v>
      </c>
      <c r="H51" s="260">
        <f t="shared" si="7"/>
        <v>0</v>
      </c>
      <c r="I51" s="261"/>
    </row>
    <row r="52" spans="1:9" s="19" customFormat="1" ht="9" customHeight="1">
      <c r="A52" s="262" t="s">
        <v>376</v>
      </c>
      <c r="B52" s="21"/>
      <c r="C52" s="259">
        <v>1030000</v>
      </c>
      <c r="D52" s="259">
        <v>30000</v>
      </c>
      <c r="E52" s="263">
        <f t="shared" si="8"/>
        <v>1060000</v>
      </c>
      <c r="F52" s="259">
        <v>1400000</v>
      </c>
      <c r="G52" s="259">
        <v>1400000</v>
      </c>
      <c r="H52" s="260">
        <f t="shared" si="7"/>
        <v>-340000</v>
      </c>
      <c r="I52" s="261"/>
    </row>
    <row r="53" spans="1:9" s="19" customFormat="1" ht="9" customHeight="1">
      <c r="A53" s="262" t="s">
        <v>377</v>
      </c>
      <c r="B53" s="21"/>
      <c r="C53" s="259">
        <v>0</v>
      </c>
      <c r="D53" s="259">
        <v>0</v>
      </c>
      <c r="E53" s="263">
        <f t="shared" si="8"/>
        <v>0</v>
      </c>
      <c r="F53" s="259">
        <v>0</v>
      </c>
      <c r="G53" s="259">
        <v>0</v>
      </c>
      <c r="H53" s="260">
        <f t="shared" si="7"/>
        <v>0</v>
      </c>
      <c r="I53" s="261"/>
    </row>
    <row r="54" spans="1:9" s="19" customFormat="1" ht="2.25" customHeight="1">
      <c r="A54" s="194"/>
      <c r="B54" s="21"/>
      <c r="C54" s="21"/>
      <c r="D54" s="21"/>
      <c r="E54" s="21"/>
      <c r="F54" s="21"/>
      <c r="G54" s="21"/>
      <c r="H54" s="22"/>
      <c r="I54" s="21"/>
    </row>
    <row r="55" spans="1:9" s="19" customFormat="1" ht="9" customHeight="1">
      <c r="A55" s="268" t="s">
        <v>378</v>
      </c>
      <c r="B55" s="21"/>
      <c r="C55" s="259">
        <f>SUM(C56:C64)</f>
        <v>27783516.73</v>
      </c>
      <c r="D55" s="259">
        <f>SUM(D56:D64)</f>
        <v>-2655870.06</v>
      </c>
      <c r="E55" s="259">
        <f>SUM(E56:E64)</f>
        <v>25127646.67</v>
      </c>
      <c r="F55" s="259">
        <f>SUM(F56:F64)</f>
        <v>10794500.350000001</v>
      </c>
      <c r="G55" s="259">
        <v>7396909.88</v>
      </c>
      <c r="H55" s="260">
        <f>SUM(H56:I64)</f>
        <v>14333146.320000002</v>
      </c>
      <c r="I55" s="261"/>
    </row>
    <row r="56" spans="1:9" s="19" customFormat="1" ht="9" customHeight="1">
      <c r="A56" s="262" t="s">
        <v>379</v>
      </c>
      <c r="B56" s="21"/>
      <c r="C56" s="259">
        <v>5031172.55</v>
      </c>
      <c r="D56" s="259">
        <v>1283860.44</v>
      </c>
      <c r="E56" s="259">
        <f>SUM(C56:D56)</f>
        <v>6315032.99</v>
      </c>
      <c r="F56" s="259">
        <v>3267831.43</v>
      </c>
      <c r="G56" s="259">
        <v>2413502.88</v>
      </c>
      <c r="H56" s="260">
        <f aca="true" t="shared" si="9" ref="H56:H64">+E56-F56</f>
        <v>3047201.56</v>
      </c>
      <c r="I56" s="261"/>
    </row>
    <row r="57" spans="1:9" s="19" customFormat="1" ht="9" customHeight="1">
      <c r="A57" s="262" t="s">
        <v>380</v>
      </c>
      <c r="B57" s="21"/>
      <c r="C57" s="259">
        <v>1488076.18</v>
      </c>
      <c r="D57" s="259">
        <v>-134650.8</v>
      </c>
      <c r="E57" s="259">
        <f aca="true" t="shared" si="10" ref="E57:E64">SUM(C57:D57)</f>
        <v>1353425.38</v>
      </c>
      <c r="F57" s="259">
        <v>110318.86</v>
      </c>
      <c r="G57" s="259">
        <v>101203.66</v>
      </c>
      <c r="H57" s="260">
        <f t="shared" si="9"/>
        <v>1243106.5199999998</v>
      </c>
      <c r="I57" s="261"/>
    </row>
    <row r="58" spans="1:9" s="19" customFormat="1" ht="9" customHeight="1">
      <c r="A58" s="262" t="s">
        <v>381</v>
      </c>
      <c r="B58" s="21"/>
      <c r="C58" s="259">
        <v>43782</v>
      </c>
      <c r="D58" s="259">
        <v>105735</v>
      </c>
      <c r="E58" s="259">
        <f t="shared" si="10"/>
        <v>149517</v>
      </c>
      <c r="F58" s="259">
        <v>117267.56</v>
      </c>
      <c r="G58" s="259">
        <v>117267.56</v>
      </c>
      <c r="H58" s="260">
        <f t="shared" si="9"/>
        <v>32249.440000000002</v>
      </c>
      <c r="I58" s="261"/>
    </row>
    <row r="59" spans="1:9" s="19" customFormat="1" ht="9" customHeight="1">
      <c r="A59" s="262" t="s">
        <v>382</v>
      </c>
      <c r="B59" s="21"/>
      <c r="C59" s="259">
        <v>16755639.97</v>
      </c>
      <c r="D59" s="259">
        <v>-4663097.63</v>
      </c>
      <c r="E59" s="259">
        <f t="shared" si="10"/>
        <v>12092542.34</v>
      </c>
      <c r="F59" s="259">
        <v>5182259.72</v>
      </c>
      <c r="G59" s="259">
        <v>2648113</v>
      </c>
      <c r="H59" s="260">
        <f t="shared" si="9"/>
        <v>6910282.62</v>
      </c>
      <c r="I59" s="261"/>
    </row>
    <row r="60" spans="1:9" s="19" customFormat="1" ht="9" customHeight="1">
      <c r="A60" s="262" t="s">
        <v>383</v>
      </c>
      <c r="B60" s="21"/>
      <c r="C60" s="259">
        <v>0</v>
      </c>
      <c r="D60" s="259">
        <v>0</v>
      </c>
      <c r="E60" s="259">
        <f t="shared" si="10"/>
        <v>0</v>
      </c>
      <c r="F60" s="259">
        <v>0</v>
      </c>
      <c r="G60" s="259">
        <v>0</v>
      </c>
      <c r="H60" s="260">
        <f t="shared" si="9"/>
        <v>0</v>
      </c>
      <c r="I60" s="261"/>
    </row>
    <row r="61" spans="1:9" s="19" customFormat="1" ht="9" customHeight="1">
      <c r="A61" s="262" t="s">
        <v>384</v>
      </c>
      <c r="B61" s="21"/>
      <c r="C61" s="259">
        <v>1047576</v>
      </c>
      <c r="D61" s="259">
        <v>818270.7</v>
      </c>
      <c r="E61" s="259">
        <f t="shared" si="10"/>
        <v>1865846.7</v>
      </c>
      <c r="F61" s="259">
        <v>1075610.99</v>
      </c>
      <c r="G61" s="259">
        <v>1075610.99</v>
      </c>
      <c r="H61" s="260">
        <f t="shared" si="9"/>
        <v>790235.71</v>
      </c>
      <c r="I61" s="261"/>
    </row>
    <row r="62" spans="1:9" s="19" customFormat="1" ht="9" customHeight="1">
      <c r="A62" s="262" t="s">
        <v>385</v>
      </c>
      <c r="B62" s="21"/>
      <c r="C62" s="259">
        <v>0</v>
      </c>
      <c r="D62" s="259">
        <v>0</v>
      </c>
      <c r="E62" s="259">
        <f t="shared" si="10"/>
        <v>0</v>
      </c>
      <c r="F62" s="259">
        <v>0</v>
      </c>
      <c r="G62" s="259">
        <v>0</v>
      </c>
      <c r="H62" s="260">
        <f t="shared" si="9"/>
        <v>0</v>
      </c>
      <c r="I62" s="261"/>
    </row>
    <row r="63" spans="1:9" s="19" customFormat="1" ht="9" customHeight="1">
      <c r="A63" s="262" t="s">
        <v>386</v>
      </c>
      <c r="B63" s="21"/>
      <c r="C63" s="259">
        <v>3101650</v>
      </c>
      <c r="D63" s="259">
        <v>0</v>
      </c>
      <c r="E63" s="259">
        <f t="shared" si="10"/>
        <v>3101650</v>
      </c>
      <c r="F63" s="259">
        <v>0</v>
      </c>
      <c r="G63" s="259">
        <v>0</v>
      </c>
      <c r="H63" s="260">
        <f t="shared" si="9"/>
        <v>3101650</v>
      </c>
      <c r="I63" s="261"/>
    </row>
    <row r="64" spans="1:9" s="19" customFormat="1" ht="9" customHeight="1">
      <c r="A64" s="262" t="s">
        <v>387</v>
      </c>
      <c r="B64" s="21"/>
      <c r="C64" s="259">
        <v>315620.03</v>
      </c>
      <c r="D64" s="259">
        <v>-65987.77</v>
      </c>
      <c r="E64" s="259">
        <f t="shared" si="10"/>
        <v>249632.26</v>
      </c>
      <c r="F64" s="259">
        <v>1041211.79</v>
      </c>
      <c r="G64" s="259">
        <v>1041211.79</v>
      </c>
      <c r="H64" s="260">
        <f t="shared" si="9"/>
        <v>-791579.53</v>
      </c>
      <c r="I64" s="261"/>
    </row>
    <row r="65" spans="1:9" s="19" customFormat="1" ht="2.25" customHeight="1">
      <c r="A65" s="194"/>
      <c r="B65" s="21"/>
      <c r="C65" s="21"/>
      <c r="D65" s="21"/>
      <c r="E65" s="21"/>
      <c r="F65" s="21"/>
      <c r="G65" s="21"/>
      <c r="H65" s="22"/>
      <c r="I65" s="21"/>
    </row>
    <row r="66" spans="1:9" s="19" customFormat="1" ht="9" customHeight="1">
      <c r="A66" s="258" t="s">
        <v>388</v>
      </c>
      <c r="B66" s="21"/>
      <c r="C66" s="259">
        <f>SUM(C67:C69)</f>
        <v>1155585731</v>
      </c>
      <c r="D66" s="259">
        <f>SUM(D67:D69)</f>
        <v>-294934292</v>
      </c>
      <c r="E66" s="259">
        <f>SUM(E67:E69)</f>
        <v>860651439</v>
      </c>
      <c r="F66" s="259">
        <f>SUM(F67:F69)</f>
        <v>55776500.92</v>
      </c>
      <c r="G66" s="259">
        <f>SUM(G67:G69)</f>
        <v>44372693.43</v>
      </c>
      <c r="H66" s="260">
        <f>SUM(H67:I69)</f>
        <v>804874938.08</v>
      </c>
      <c r="I66" s="261"/>
    </row>
    <row r="67" spans="1:9" s="19" customFormat="1" ht="9" customHeight="1">
      <c r="A67" s="262" t="s">
        <v>389</v>
      </c>
      <c r="B67" s="21"/>
      <c r="C67" s="259">
        <v>954979367</v>
      </c>
      <c r="D67" s="259">
        <v>-313320474.78</v>
      </c>
      <c r="E67" s="259">
        <f>SUM(C67:D67)</f>
        <v>641658892.22</v>
      </c>
      <c r="F67" s="259">
        <v>55776500.92</v>
      </c>
      <c r="G67" s="259">
        <v>44372693.43</v>
      </c>
      <c r="H67" s="260">
        <f>+E67-F67</f>
        <v>585882391.3000001</v>
      </c>
      <c r="I67" s="261"/>
    </row>
    <row r="68" spans="1:9" s="19" customFormat="1" ht="9" customHeight="1">
      <c r="A68" s="262" t="s">
        <v>390</v>
      </c>
      <c r="B68" s="21"/>
      <c r="C68" s="259">
        <v>199000000</v>
      </c>
      <c r="D68" s="259">
        <v>19992546.78</v>
      </c>
      <c r="E68" s="259">
        <f>SUM(C68:D68)</f>
        <v>218992546.78</v>
      </c>
      <c r="F68" s="259">
        <v>0</v>
      </c>
      <c r="G68" s="259">
        <v>0</v>
      </c>
      <c r="H68" s="260">
        <f>+E68-F68</f>
        <v>218992546.78</v>
      </c>
      <c r="I68" s="261"/>
    </row>
    <row r="69" spans="1:9" s="19" customFormat="1" ht="9" customHeight="1">
      <c r="A69" s="262" t="s">
        <v>391</v>
      </c>
      <c r="B69" s="21"/>
      <c r="C69" s="259">
        <v>1606364</v>
      </c>
      <c r="D69" s="259">
        <v>-1606364</v>
      </c>
      <c r="E69" s="259">
        <f>SUM(C69:D69)</f>
        <v>0</v>
      </c>
      <c r="F69" s="259">
        <v>0</v>
      </c>
      <c r="G69" s="259">
        <v>0</v>
      </c>
      <c r="H69" s="260">
        <f>+E69-F69</f>
        <v>0</v>
      </c>
      <c r="I69" s="261"/>
    </row>
    <row r="70" spans="1:9" s="19" customFormat="1" ht="2.25" customHeight="1">
      <c r="A70" s="194"/>
      <c r="B70" s="21"/>
      <c r="C70" s="21"/>
      <c r="D70" s="21"/>
      <c r="E70" s="21"/>
      <c r="F70" s="21"/>
      <c r="G70" s="21"/>
      <c r="H70" s="22"/>
      <c r="I70" s="21"/>
    </row>
    <row r="71" spans="1:9" s="19" customFormat="1" ht="9" customHeight="1">
      <c r="A71" s="268" t="s">
        <v>392</v>
      </c>
      <c r="B71" s="21"/>
      <c r="C71" s="263">
        <f>SUM(C72:C79)</f>
        <v>1000000</v>
      </c>
      <c r="D71" s="263">
        <f>SUM(D72:D79)</f>
        <v>0</v>
      </c>
      <c r="E71" s="263">
        <f>SUM(E72:E79)</f>
        <v>1000000</v>
      </c>
      <c r="F71" s="263">
        <f>SUM(F72:F79)</f>
        <v>1000000</v>
      </c>
      <c r="G71" s="263">
        <f>SUM(G72:G79)</f>
        <v>0</v>
      </c>
      <c r="H71" s="269">
        <f>SUM(H72:I79)</f>
        <v>0</v>
      </c>
      <c r="I71" s="267"/>
    </row>
    <row r="72" spans="1:9" s="19" customFormat="1" ht="9" customHeight="1">
      <c r="A72" s="262" t="s">
        <v>393</v>
      </c>
      <c r="B72" s="21"/>
      <c r="C72" s="263">
        <v>0</v>
      </c>
      <c r="D72" s="263">
        <v>0</v>
      </c>
      <c r="E72" s="263">
        <f>SUM(C72:D72)</f>
        <v>0</v>
      </c>
      <c r="F72" s="263">
        <v>0</v>
      </c>
      <c r="G72" s="263">
        <v>0</v>
      </c>
      <c r="H72" s="260">
        <f aca="true" t="shared" si="11" ref="H72:H79">+E72-F72</f>
        <v>0</v>
      </c>
      <c r="I72" s="261"/>
    </row>
    <row r="73" spans="1:9" s="19" customFormat="1" ht="9" customHeight="1">
      <c r="A73" s="262" t="s">
        <v>394</v>
      </c>
      <c r="B73" s="21"/>
      <c r="C73" s="259">
        <v>0</v>
      </c>
      <c r="D73" s="259">
        <v>0</v>
      </c>
      <c r="E73" s="259">
        <f>SUM(C73:D73)</f>
        <v>0</v>
      </c>
      <c r="F73" s="259">
        <v>0</v>
      </c>
      <c r="G73" s="259">
        <v>0</v>
      </c>
      <c r="H73" s="260">
        <f t="shared" si="11"/>
        <v>0</v>
      </c>
      <c r="I73" s="261"/>
    </row>
    <row r="74" spans="1:9" s="19" customFormat="1" ht="9" customHeight="1">
      <c r="A74" s="262" t="s">
        <v>395</v>
      </c>
      <c r="B74" s="21"/>
      <c r="C74" s="259">
        <v>0</v>
      </c>
      <c r="D74" s="259">
        <v>0</v>
      </c>
      <c r="E74" s="259">
        <f>SUM(C74:D74)</f>
        <v>0</v>
      </c>
      <c r="F74" s="259">
        <v>0</v>
      </c>
      <c r="G74" s="259">
        <v>0</v>
      </c>
      <c r="H74" s="260">
        <f t="shared" si="11"/>
        <v>0</v>
      </c>
      <c r="I74" s="261"/>
    </row>
    <row r="75" spans="1:9" s="19" customFormat="1" ht="9" customHeight="1">
      <c r="A75" s="262" t="s">
        <v>396</v>
      </c>
      <c r="B75" s="21"/>
      <c r="C75" s="259">
        <v>0</v>
      </c>
      <c r="D75" s="259">
        <v>0</v>
      </c>
      <c r="E75" s="259">
        <f>SUM(C75:D75)</f>
        <v>0</v>
      </c>
      <c r="F75" s="259">
        <v>0</v>
      </c>
      <c r="G75" s="259">
        <v>0</v>
      </c>
      <c r="H75" s="260">
        <f t="shared" si="11"/>
        <v>0</v>
      </c>
      <c r="I75" s="261"/>
    </row>
    <row r="76" spans="1:9" s="19" customFormat="1" ht="9" customHeight="1">
      <c r="A76" s="270" t="s">
        <v>397</v>
      </c>
      <c r="B76" s="21"/>
      <c r="C76" s="271">
        <v>1000000</v>
      </c>
      <c r="D76" s="271">
        <v>0</v>
      </c>
      <c r="E76" s="271">
        <f>SUM(C76:D77)</f>
        <v>1000000</v>
      </c>
      <c r="F76" s="271">
        <v>1000000</v>
      </c>
      <c r="G76" s="271">
        <v>0</v>
      </c>
      <c r="H76" s="260">
        <f t="shared" si="11"/>
        <v>0</v>
      </c>
      <c r="I76" s="261"/>
    </row>
    <row r="77" spans="1:9" s="19" customFormat="1" ht="9" customHeight="1">
      <c r="A77" s="270"/>
      <c r="B77" s="21"/>
      <c r="C77" s="271"/>
      <c r="D77" s="271"/>
      <c r="E77" s="271"/>
      <c r="F77" s="271"/>
      <c r="G77" s="271"/>
      <c r="H77" s="260">
        <f t="shared" si="11"/>
        <v>0</v>
      </c>
      <c r="I77" s="261"/>
    </row>
    <row r="78" spans="1:9" s="19" customFormat="1" ht="9" customHeight="1">
      <c r="A78" s="262" t="s">
        <v>398</v>
      </c>
      <c r="B78" s="21"/>
      <c r="C78" s="259">
        <v>0</v>
      </c>
      <c r="D78" s="259">
        <v>0</v>
      </c>
      <c r="E78" s="259">
        <f>SUM(C78:D78)</f>
        <v>0</v>
      </c>
      <c r="F78" s="259">
        <v>0</v>
      </c>
      <c r="G78" s="259">
        <v>0</v>
      </c>
      <c r="H78" s="260">
        <f t="shared" si="11"/>
        <v>0</v>
      </c>
      <c r="I78" s="261"/>
    </row>
    <row r="79" spans="1:9" s="19" customFormat="1" ht="9" customHeight="1">
      <c r="A79" s="262" t="s">
        <v>399</v>
      </c>
      <c r="B79" s="21"/>
      <c r="C79" s="263">
        <v>0</v>
      </c>
      <c r="D79" s="263">
        <v>0</v>
      </c>
      <c r="E79" s="263">
        <f>SUM(C79:D79)</f>
        <v>0</v>
      </c>
      <c r="F79" s="263">
        <v>0</v>
      </c>
      <c r="G79" s="263">
        <v>0</v>
      </c>
      <c r="H79" s="260">
        <f t="shared" si="11"/>
        <v>0</v>
      </c>
      <c r="I79" s="261"/>
    </row>
    <row r="80" spans="1:9" s="19" customFormat="1" ht="2.25" customHeight="1">
      <c r="A80" s="194"/>
      <c r="B80" s="21"/>
      <c r="C80" s="21"/>
      <c r="D80" s="21"/>
      <c r="E80" s="21"/>
      <c r="F80" s="21"/>
      <c r="G80" s="21"/>
      <c r="H80" s="22"/>
      <c r="I80" s="21"/>
    </row>
    <row r="81" spans="1:9" s="19" customFormat="1" ht="9" customHeight="1">
      <c r="A81" s="258" t="s">
        <v>400</v>
      </c>
      <c r="B81" s="21"/>
      <c r="C81" s="259">
        <f>SUM(C82:C84)</f>
        <v>2502194061.46</v>
      </c>
      <c r="D81" s="259">
        <f>SUM(D82:D84)</f>
        <v>-2517181.53</v>
      </c>
      <c r="E81" s="259">
        <f>SUM(E82:E84)</f>
        <v>2499676879.93</v>
      </c>
      <c r="F81" s="259">
        <f>SUM(F82:F84)</f>
        <v>2020779489.53</v>
      </c>
      <c r="G81" s="259">
        <f>SUM(G82:G84)</f>
        <v>2005728504.94</v>
      </c>
      <c r="H81" s="260">
        <f>SUM(H82:I84)</f>
        <v>478897390.4000001</v>
      </c>
      <c r="I81" s="261"/>
    </row>
    <row r="82" spans="1:9" s="19" customFormat="1" ht="9" customHeight="1">
      <c r="A82" s="262" t="s">
        <v>401</v>
      </c>
      <c r="B82" s="21"/>
      <c r="C82" s="259">
        <v>2366606708</v>
      </c>
      <c r="D82" s="259">
        <v>0</v>
      </c>
      <c r="E82" s="259">
        <f>SUM(C82:D82)</f>
        <v>2366606708</v>
      </c>
      <c r="F82" s="259">
        <v>1850725671.57</v>
      </c>
      <c r="G82" s="259">
        <v>1846057362.95</v>
      </c>
      <c r="H82" s="260">
        <f>+E82-F82</f>
        <v>515881036.43000007</v>
      </c>
      <c r="I82" s="261"/>
    </row>
    <row r="83" spans="1:9" s="19" customFormat="1" ht="9" customHeight="1">
      <c r="A83" s="262" t="s">
        <v>402</v>
      </c>
      <c r="B83" s="21"/>
      <c r="C83" s="259">
        <v>0</v>
      </c>
      <c r="D83" s="259">
        <v>0</v>
      </c>
      <c r="E83" s="259">
        <f>SUM(C83:D83)</f>
        <v>0</v>
      </c>
      <c r="F83" s="259">
        <v>0</v>
      </c>
      <c r="G83" s="259">
        <v>0</v>
      </c>
      <c r="H83" s="260">
        <f>+E83-F83</f>
        <v>0</v>
      </c>
      <c r="I83" s="261"/>
    </row>
    <row r="84" spans="1:9" s="19" customFormat="1" ht="9" customHeight="1">
      <c r="A84" s="262" t="s">
        <v>403</v>
      </c>
      <c r="B84" s="21"/>
      <c r="C84" s="259">
        <v>135587353.46</v>
      </c>
      <c r="D84" s="259">
        <v>-2517181.53</v>
      </c>
      <c r="E84" s="259">
        <f>SUM(C84:D85)</f>
        <v>133070171.93</v>
      </c>
      <c r="F84" s="259">
        <v>170053817.96</v>
      </c>
      <c r="G84" s="259">
        <v>159671141.99</v>
      </c>
      <c r="H84" s="260">
        <f>+E84-F84</f>
        <v>-36983646.03</v>
      </c>
      <c r="I84" s="261"/>
    </row>
    <row r="85" spans="1:9" s="19" customFormat="1" ht="2.25" customHeight="1">
      <c r="A85" s="194"/>
      <c r="B85" s="21"/>
      <c r="C85" s="21"/>
      <c r="D85" s="21"/>
      <c r="E85" s="21"/>
      <c r="F85" s="21"/>
      <c r="G85" s="21"/>
      <c r="H85" s="22"/>
      <c r="I85" s="21"/>
    </row>
    <row r="86" spans="1:9" s="19" customFormat="1" ht="9" customHeight="1">
      <c r="A86" s="258" t="s">
        <v>404</v>
      </c>
      <c r="B86" s="21"/>
      <c r="C86" s="259">
        <f>SUM(C87:C93)</f>
        <v>491368660.05</v>
      </c>
      <c r="D86" s="259">
        <f>SUM(D87:D93)</f>
        <v>0</v>
      </c>
      <c r="E86" s="259">
        <f>SUM(E87:E93)</f>
        <v>491368660.05</v>
      </c>
      <c r="F86" s="259">
        <f>SUM(F87:F93)</f>
        <v>279132506.27</v>
      </c>
      <c r="G86" s="259">
        <v>279132506.27</v>
      </c>
      <c r="H86" s="260">
        <f>SUM(H87:I93)</f>
        <v>212236153.78000003</v>
      </c>
      <c r="I86" s="261"/>
    </row>
    <row r="87" spans="1:9" s="19" customFormat="1" ht="9" customHeight="1">
      <c r="A87" s="262" t="s">
        <v>405</v>
      </c>
      <c r="B87" s="21"/>
      <c r="C87" s="259">
        <v>8146059.61</v>
      </c>
      <c r="D87" s="259">
        <v>0</v>
      </c>
      <c r="E87" s="259">
        <f>SUM(C87:D87)</f>
        <v>8146059.61</v>
      </c>
      <c r="F87" s="259">
        <v>3079390.24</v>
      </c>
      <c r="G87" s="259">
        <v>3079390.24</v>
      </c>
      <c r="H87" s="260">
        <f aca="true" t="shared" si="12" ref="H87:H93">+E87-F87</f>
        <v>5066669.37</v>
      </c>
      <c r="I87" s="261"/>
    </row>
    <row r="88" spans="1:9" s="19" customFormat="1" ht="9" customHeight="1">
      <c r="A88" s="262" t="s">
        <v>406</v>
      </c>
      <c r="B88" s="21"/>
      <c r="C88" s="259">
        <v>482222600.44</v>
      </c>
      <c r="D88" s="259">
        <v>0</v>
      </c>
      <c r="E88" s="259">
        <f aca="true" t="shared" si="13" ref="E88:E93">SUM(C88:D88)</f>
        <v>482222600.44</v>
      </c>
      <c r="F88" s="259">
        <v>276053116.03</v>
      </c>
      <c r="G88" s="259">
        <v>276053116.03</v>
      </c>
      <c r="H88" s="260">
        <f t="shared" si="12"/>
        <v>206169484.41000003</v>
      </c>
      <c r="I88" s="261"/>
    </row>
    <row r="89" spans="1:9" s="19" customFormat="1" ht="9" customHeight="1">
      <c r="A89" s="262" t="s">
        <v>407</v>
      </c>
      <c r="B89" s="21"/>
      <c r="C89" s="259">
        <v>0</v>
      </c>
      <c r="D89" s="259">
        <v>0</v>
      </c>
      <c r="E89" s="259">
        <f t="shared" si="13"/>
        <v>0</v>
      </c>
      <c r="F89" s="259">
        <v>0</v>
      </c>
      <c r="G89" s="259">
        <v>0</v>
      </c>
      <c r="H89" s="260">
        <f t="shared" si="12"/>
        <v>0</v>
      </c>
      <c r="I89" s="261"/>
    </row>
    <row r="90" spans="1:9" s="19" customFormat="1" ht="9" customHeight="1">
      <c r="A90" s="262" t="s">
        <v>408</v>
      </c>
      <c r="B90" s="21"/>
      <c r="C90" s="259">
        <v>0</v>
      </c>
      <c r="D90" s="259">
        <v>0</v>
      </c>
      <c r="E90" s="259">
        <f t="shared" si="13"/>
        <v>0</v>
      </c>
      <c r="F90" s="259">
        <v>0</v>
      </c>
      <c r="G90" s="259">
        <v>0</v>
      </c>
      <c r="H90" s="260">
        <f t="shared" si="12"/>
        <v>0</v>
      </c>
      <c r="I90" s="261"/>
    </row>
    <row r="91" spans="1:9" s="19" customFormat="1" ht="9" customHeight="1">
      <c r="A91" s="262" t="s">
        <v>409</v>
      </c>
      <c r="B91" s="21"/>
      <c r="C91" s="259">
        <v>0</v>
      </c>
      <c r="D91" s="259">
        <v>0</v>
      </c>
      <c r="E91" s="259">
        <f t="shared" si="13"/>
        <v>0</v>
      </c>
      <c r="F91" s="259">
        <v>0</v>
      </c>
      <c r="G91" s="259">
        <v>0</v>
      </c>
      <c r="H91" s="260">
        <f t="shared" si="12"/>
        <v>0</v>
      </c>
      <c r="I91" s="261"/>
    </row>
    <row r="92" spans="1:9" s="19" customFormat="1" ht="9" customHeight="1">
      <c r="A92" s="262" t="s">
        <v>410</v>
      </c>
      <c r="B92" s="21"/>
      <c r="C92" s="259">
        <v>0</v>
      </c>
      <c r="D92" s="259">
        <v>0</v>
      </c>
      <c r="E92" s="259">
        <f t="shared" si="13"/>
        <v>0</v>
      </c>
      <c r="F92" s="259">
        <v>0</v>
      </c>
      <c r="G92" s="259">
        <v>0</v>
      </c>
      <c r="H92" s="260">
        <f t="shared" si="12"/>
        <v>0</v>
      </c>
      <c r="I92" s="261"/>
    </row>
    <row r="93" spans="1:9" s="19" customFormat="1" ht="9" customHeight="1">
      <c r="A93" s="262" t="s">
        <v>411</v>
      </c>
      <c r="B93" s="21"/>
      <c r="C93" s="259">
        <v>1000000</v>
      </c>
      <c r="D93" s="259">
        <v>0</v>
      </c>
      <c r="E93" s="259">
        <f t="shared" si="13"/>
        <v>1000000</v>
      </c>
      <c r="F93" s="259">
        <v>0</v>
      </c>
      <c r="G93" s="259">
        <v>0</v>
      </c>
      <c r="H93" s="260">
        <f t="shared" si="12"/>
        <v>1000000</v>
      </c>
      <c r="I93" s="261"/>
    </row>
    <row r="94" spans="1:9" ht="3.75" customHeight="1">
      <c r="A94" s="1"/>
      <c r="B94" s="5"/>
      <c r="C94" s="5"/>
      <c r="D94" s="5"/>
      <c r="E94" s="5"/>
      <c r="F94" s="5"/>
      <c r="G94" s="5"/>
      <c r="H94" s="2"/>
      <c r="I94" s="5"/>
    </row>
    <row r="95" spans="1:9" ht="2.25" customHeight="1">
      <c r="A95" s="3"/>
      <c r="B95" s="4"/>
      <c r="C95" s="4"/>
      <c r="D95" s="4"/>
      <c r="E95" s="4"/>
      <c r="F95" s="4"/>
      <c r="G95" s="4"/>
      <c r="H95" s="14"/>
      <c r="I95" s="4"/>
    </row>
    <row r="96" spans="1:9" ht="9" customHeight="1">
      <c r="A96" s="254" t="s">
        <v>412</v>
      </c>
      <c r="B96" s="4"/>
      <c r="C96" s="255">
        <f>+C98+C107+C118+C129+C141+C141+C152+C157+C167+C172</f>
        <v>11939720378</v>
      </c>
      <c r="D96" s="255">
        <f aca="true" t="shared" si="14" ref="D96:I96">+D98+D107+D118+D129+D141+D152+D157+D167+D172</f>
        <v>1389315826.66</v>
      </c>
      <c r="E96" s="255">
        <f t="shared" si="14"/>
        <v>13329036204.66</v>
      </c>
      <c r="F96" s="255">
        <f t="shared" si="14"/>
        <v>9575176637.02</v>
      </c>
      <c r="G96" s="255">
        <f t="shared" si="14"/>
        <v>9531921112.25</v>
      </c>
      <c r="H96" s="256">
        <f t="shared" si="14"/>
        <v>3753859567.6400003</v>
      </c>
      <c r="I96" s="257">
        <f t="shared" si="14"/>
        <v>0</v>
      </c>
    </row>
    <row r="97" spans="1:9" ht="1.5" customHeight="1">
      <c r="A97" s="3"/>
      <c r="B97" s="4"/>
      <c r="C97" s="4"/>
      <c r="D97" s="4"/>
      <c r="E97" s="4"/>
      <c r="F97" s="4"/>
      <c r="G97" s="4"/>
      <c r="H97" s="14"/>
      <c r="I97" s="4"/>
    </row>
    <row r="98" spans="1:9" s="19" customFormat="1" ht="9" customHeight="1">
      <c r="A98" s="258" t="s">
        <v>340</v>
      </c>
      <c r="B98" s="21"/>
      <c r="C98" s="259">
        <f>SUM(C99:C105)</f>
        <v>17038806</v>
      </c>
      <c r="D98" s="259">
        <f>SUM(D99:D105)</f>
        <v>219335517.00000003</v>
      </c>
      <c r="E98" s="259">
        <f>SUM(E99:E105)</f>
        <v>236374323.00000003</v>
      </c>
      <c r="F98" s="259">
        <f>SUM(F99:F105)</f>
        <v>165270973.78</v>
      </c>
      <c r="G98" s="259">
        <f>SUM(G99:G105)</f>
        <v>165270973.78</v>
      </c>
      <c r="H98" s="260">
        <f>SUM(H99:I105)</f>
        <v>71103349.22</v>
      </c>
      <c r="I98" s="261"/>
    </row>
    <row r="99" spans="1:9" s="19" customFormat="1" ht="9" customHeight="1">
      <c r="A99" s="262" t="s">
        <v>341</v>
      </c>
      <c r="B99" s="21"/>
      <c r="C99" s="259">
        <v>10129418</v>
      </c>
      <c r="D99" s="259">
        <v>152620453.29</v>
      </c>
      <c r="E99" s="259">
        <f>SUM(C99:D99)</f>
        <v>162749871.29</v>
      </c>
      <c r="F99" s="259">
        <v>95367257.57</v>
      </c>
      <c r="G99" s="259">
        <v>95367257.57</v>
      </c>
      <c r="H99" s="260">
        <f aca="true" t="shared" si="15" ref="H99:H105">+E99-F99</f>
        <v>67382613.72</v>
      </c>
      <c r="I99" s="261"/>
    </row>
    <row r="100" spans="1:9" s="19" customFormat="1" ht="9" customHeight="1">
      <c r="A100" s="262" t="s">
        <v>342</v>
      </c>
      <c r="B100" s="21"/>
      <c r="C100" s="259">
        <v>120000</v>
      </c>
      <c r="D100" s="259">
        <v>36000</v>
      </c>
      <c r="E100" s="259">
        <f aca="true" t="shared" si="16" ref="E100:E105">SUM(C100:D100)</f>
        <v>156000</v>
      </c>
      <c r="F100" s="259">
        <v>36000</v>
      </c>
      <c r="G100" s="259">
        <v>36000</v>
      </c>
      <c r="H100" s="260">
        <f t="shared" si="15"/>
        <v>120000</v>
      </c>
      <c r="I100" s="261"/>
    </row>
    <row r="101" spans="1:9" s="19" customFormat="1" ht="9" customHeight="1">
      <c r="A101" s="262" t="s">
        <v>343</v>
      </c>
      <c r="B101" s="21"/>
      <c r="C101" s="259">
        <v>2370757</v>
      </c>
      <c r="D101" s="259">
        <v>3504964.08</v>
      </c>
      <c r="E101" s="259">
        <f t="shared" si="16"/>
        <v>5875721.08</v>
      </c>
      <c r="F101" s="259">
        <v>3920914.3</v>
      </c>
      <c r="G101" s="259">
        <v>3920914.3</v>
      </c>
      <c r="H101" s="260">
        <f t="shared" si="15"/>
        <v>1954806.7800000003</v>
      </c>
      <c r="I101" s="261"/>
    </row>
    <row r="102" spans="1:9" s="19" customFormat="1" ht="9" customHeight="1">
      <c r="A102" s="262" t="s">
        <v>344</v>
      </c>
      <c r="B102" s="21"/>
      <c r="C102" s="259">
        <v>2999520</v>
      </c>
      <c r="D102" s="259">
        <v>3330</v>
      </c>
      <c r="E102" s="259">
        <f t="shared" si="16"/>
        <v>3002850</v>
      </c>
      <c r="F102" s="259">
        <v>1863448.08</v>
      </c>
      <c r="G102" s="259">
        <v>1863448.08</v>
      </c>
      <c r="H102" s="260">
        <f t="shared" si="15"/>
        <v>1139401.92</v>
      </c>
      <c r="I102" s="261"/>
    </row>
    <row r="103" spans="1:9" s="19" customFormat="1" ht="9" customHeight="1">
      <c r="A103" s="262" t="s">
        <v>345</v>
      </c>
      <c r="B103" s="21"/>
      <c r="C103" s="259">
        <v>976696</v>
      </c>
      <c r="D103" s="259">
        <v>59646325.05</v>
      </c>
      <c r="E103" s="259">
        <f t="shared" si="16"/>
        <v>60623021.05</v>
      </c>
      <c r="F103" s="259">
        <v>60307035.75</v>
      </c>
      <c r="G103" s="259">
        <v>60307035.75</v>
      </c>
      <c r="H103" s="260">
        <f t="shared" si="15"/>
        <v>315985.299999997</v>
      </c>
      <c r="I103" s="261"/>
    </row>
    <row r="104" spans="1:9" s="19" customFormat="1" ht="9" customHeight="1">
      <c r="A104" s="262" t="s">
        <v>346</v>
      </c>
      <c r="B104" s="21"/>
      <c r="C104" s="259">
        <v>0</v>
      </c>
      <c r="D104" s="259">
        <v>0</v>
      </c>
      <c r="E104" s="259">
        <f t="shared" si="16"/>
        <v>0</v>
      </c>
      <c r="F104" s="259">
        <v>0</v>
      </c>
      <c r="G104" s="259">
        <v>0</v>
      </c>
      <c r="H104" s="260">
        <f t="shared" si="15"/>
        <v>0</v>
      </c>
      <c r="I104" s="261"/>
    </row>
    <row r="105" spans="1:9" s="19" customFormat="1" ht="9" customHeight="1">
      <c r="A105" s="262" t="s">
        <v>347</v>
      </c>
      <c r="B105" s="21"/>
      <c r="C105" s="259">
        <v>442415</v>
      </c>
      <c r="D105" s="259">
        <v>3524444.58</v>
      </c>
      <c r="E105" s="259">
        <f t="shared" si="16"/>
        <v>3966859.58</v>
      </c>
      <c r="F105" s="259">
        <v>3776318.08</v>
      </c>
      <c r="G105" s="259">
        <v>3776318.08</v>
      </c>
      <c r="H105" s="260">
        <f t="shared" si="15"/>
        <v>190541.5</v>
      </c>
      <c r="I105" s="261"/>
    </row>
    <row r="106" spans="1:9" s="19" customFormat="1" ht="3.75" customHeight="1">
      <c r="A106" s="194"/>
      <c r="B106" s="21"/>
      <c r="C106" s="21"/>
      <c r="D106" s="21"/>
      <c r="E106" s="21"/>
      <c r="F106" s="21"/>
      <c r="G106" s="21"/>
      <c r="H106" s="22"/>
      <c r="I106" s="21"/>
    </row>
    <row r="107" spans="1:9" s="19" customFormat="1" ht="9" customHeight="1">
      <c r="A107" s="258" t="s">
        <v>348</v>
      </c>
      <c r="B107" s="21"/>
      <c r="C107" s="259">
        <f aca="true" t="shared" si="17" ref="C107:I107">SUM(C108:C116)</f>
        <v>2874000</v>
      </c>
      <c r="D107" s="259">
        <f t="shared" si="17"/>
        <v>2415724.54</v>
      </c>
      <c r="E107" s="259">
        <f t="shared" si="17"/>
        <v>5289724.539999999</v>
      </c>
      <c r="F107" s="259">
        <f t="shared" si="17"/>
        <v>2278235.71</v>
      </c>
      <c r="G107" s="259">
        <v>1946075.55</v>
      </c>
      <c r="H107" s="260">
        <f t="shared" si="17"/>
        <v>3011488.8299999996</v>
      </c>
      <c r="I107" s="261">
        <f t="shared" si="17"/>
        <v>0</v>
      </c>
    </row>
    <row r="108" spans="1:9" s="19" customFormat="1" ht="9.75" customHeight="1">
      <c r="A108" s="262" t="s">
        <v>349</v>
      </c>
      <c r="B108" s="21"/>
      <c r="C108" s="263">
        <v>27500</v>
      </c>
      <c r="D108" s="263">
        <v>404439.01</v>
      </c>
      <c r="E108" s="263">
        <f>SUM(C108:D108)</f>
        <v>431939.01</v>
      </c>
      <c r="F108" s="263">
        <v>377714.82</v>
      </c>
      <c r="G108" s="263">
        <v>377714.82</v>
      </c>
      <c r="H108" s="260">
        <f aca="true" t="shared" si="18" ref="H108:H116">+E108-F108</f>
        <v>54224.19</v>
      </c>
      <c r="I108" s="261"/>
    </row>
    <row r="109" spans="1:9" s="19" customFormat="1" ht="9" customHeight="1">
      <c r="A109" s="262" t="s">
        <v>350</v>
      </c>
      <c r="B109" s="21"/>
      <c r="C109" s="259">
        <v>2602500</v>
      </c>
      <c r="D109" s="259">
        <v>0</v>
      </c>
      <c r="E109" s="263">
        <f aca="true" t="shared" si="19" ref="E109:E116">SUM(C109:D109)</f>
        <v>2602500</v>
      </c>
      <c r="F109" s="259">
        <v>332160.16</v>
      </c>
      <c r="G109" s="259">
        <v>0</v>
      </c>
      <c r="H109" s="260">
        <f t="shared" si="18"/>
        <v>2270339.84</v>
      </c>
      <c r="I109" s="261"/>
    </row>
    <row r="110" spans="1:9" s="19" customFormat="1" ht="9" customHeight="1">
      <c r="A110" s="262" t="s">
        <v>351</v>
      </c>
      <c r="B110" s="21"/>
      <c r="C110" s="263">
        <v>0</v>
      </c>
      <c r="D110" s="263">
        <v>0</v>
      </c>
      <c r="E110" s="263">
        <f t="shared" si="19"/>
        <v>0</v>
      </c>
      <c r="F110" s="263">
        <v>0</v>
      </c>
      <c r="G110" s="263">
        <v>0</v>
      </c>
      <c r="H110" s="260">
        <f t="shared" si="18"/>
        <v>0</v>
      </c>
      <c r="I110" s="261"/>
    </row>
    <row r="111" spans="1:9" s="19" customFormat="1" ht="9" customHeight="1">
      <c r="A111" s="262" t="s">
        <v>352</v>
      </c>
      <c r="B111" s="21"/>
      <c r="C111" s="259">
        <v>0</v>
      </c>
      <c r="D111" s="259">
        <v>807279.12</v>
      </c>
      <c r="E111" s="263">
        <f t="shared" si="19"/>
        <v>807279.12</v>
      </c>
      <c r="F111" s="259">
        <v>542775.6</v>
      </c>
      <c r="G111" s="259">
        <v>542775.6</v>
      </c>
      <c r="H111" s="260">
        <f t="shared" si="18"/>
        <v>264503.52</v>
      </c>
      <c r="I111" s="261"/>
    </row>
    <row r="112" spans="1:9" s="19" customFormat="1" ht="9" customHeight="1">
      <c r="A112" s="262" t="s">
        <v>353</v>
      </c>
      <c r="B112" s="21"/>
      <c r="C112" s="259">
        <v>0</v>
      </c>
      <c r="D112" s="259">
        <v>0</v>
      </c>
      <c r="E112" s="263">
        <f t="shared" si="19"/>
        <v>0</v>
      </c>
      <c r="F112" s="259">
        <v>0</v>
      </c>
      <c r="G112" s="259">
        <v>0</v>
      </c>
      <c r="H112" s="260">
        <f t="shared" si="18"/>
        <v>0</v>
      </c>
      <c r="I112" s="261"/>
    </row>
    <row r="113" spans="1:9" s="19" customFormat="1" ht="9" customHeight="1">
      <c r="A113" s="262" t="s">
        <v>354</v>
      </c>
      <c r="B113" s="21"/>
      <c r="C113" s="259">
        <v>27500</v>
      </c>
      <c r="D113" s="259">
        <v>181013</v>
      </c>
      <c r="E113" s="263">
        <f t="shared" si="19"/>
        <v>208513</v>
      </c>
      <c r="F113" s="259">
        <v>196721.72</v>
      </c>
      <c r="G113" s="259">
        <v>196721.72</v>
      </c>
      <c r="H113" s="260">
        <f t="shared" si="18"/>
        <v>11791.279999999999</v>
      </c>
      <c r="I113" s="261"/>
    </row>
    <row r="114" spans="1:9" s="19" customFormat="1" ht="9" customHeight="1">
      <c r="A114" s="262" t="s">
        <v>355</v>
      </c>
      <c r="B114" s="21"/>
      <c r="C114" s="263">
        <v>216500</v>
      </c>
      <c r="D114" s="263">
        <v>885474.65</v>
      </c>
      <c r="E114" s="263">
        <f t="shared" si="19"/>
        <v>1101974.65</v>
      </c>
      <c r="F114" s="263">
        <v>707224.65</v>
      </c>
      <c r="G114" s="263">
        <v>707224.65</v>
      </c>
      <c r="H114" s="260">
        <f t="shared" si="18"/>
        <v>394749.9999999999</v>
      </c>
      <c r="I114" s="261"/>
    </row>
    <row r="115" spans="1:9" s="19" customFormat="1" ht="9" customHeight="1">
      <c r="A115" s="262" t="s">
        <v>356</v>
      </c>
      <c r="B115" s="21"/>
      <c r="C115" s="259">
        <v>0</v>
      </c>
      <c r="D115" s="259">
        <v>0</v>
      </c>
      <c r="E115" s="263">
        <f t="shared" si="19"/>
        <v>0</v>
      </c>
      <c r="F115" s="259">
        <v>0</v>
      </c>
      <c r="G115" s="259">
        <v>0</v>
      </c>
      <c r="H115" s="260">
        <f t="shared" si="18"/>
        <v>0</v>
      </c>
      <c r="I115" s="261"/>
    </row>
    <row r="116" spans="1:9" s="19" customFormat="1" ht="9" customHeight="1">
      <c r="A116" s="262" t="s">
        <v>357</v>
      </c>
      <c r="B116" s="21"/>
      <c r="C116" s="259">
        <v>0</v>
      </c>
      <c r="D116" s="259">
        <v>137518.76</v>
      </c>
      <c r="E116" s="263">
        <f t="shared" si="19"/>
        <v>137518.76</v>
      </c>
      <c r="F116" s="259">
        <v>121638.76</v>
      </c>
      <c r="G116" s="259">
        <v>121638.76</v>
      </c>
      <c r="H116" s="260">
        <f t="shared" si="18"/>
        <v>15880.000000000015</v>
      </c>
      <c r="I116" s="261"/>
    </row>
    <row r="117" spans="1:9" s="19" customFormat="1" ht="1.5" customHeight="1">
      <c r="A117" s="194"/>
      <c r="B117" s="21"/>
      <c r="C117" s="21"/>
      <c r="D117" s="21"/>
      <c r="E117" s="21"/>
      <c r="F117" s="21"/>
      <c r="G117" s="21"/>
      <c r="H117" s="22"/>
      <c r="I117" s="21"/>
    </row>
    <row r="118" spans="1:9" s="19" customFormat="1" ht="9" customHeight="1">
      <c r="A118" s="258" t="s">
        <v>358</v>
      </c>
      <c r="B118" s="21"/>
      <c r="C118" s="259">
        <f aca="true" t="shared" si="20" ref="C118:I118">SUM(C119:C127)</f>
        <v>146000</v>
      </c>
      <c r="D118" s="259">
        <f t="shared" si="20"/>
        <v>140294777.10999998</v>
      </c>
      <c r="E118" s="259">
        <f t="shared" si="20"/>
        <v>140440777.10999998</v>
      </c>
      <c r="F118" s="259">
        <f t="shared" si="20"/>
        <v>70268304.8</v>
      </c>
      <c r="G118" s="259">
        <v>70252208.98</v>
      </c>
      <c r="H118" s="260">
        <f t="shared" si="20"/>
        <v>70172472.30999999</v>
      </c>
      <c r="I118" s="261">
        <f t="shared" si="20"/>
        <v>0</v>
      </c>
    </row>
    <row r="119" spans="1:9" s="19" customFormat="1" ht="9" customHeight="1">
      <c r="A119" s="262" t="s">
        <v>359</v>
      </c>
      <c r="B119" s="21"/>
      <c r="C119" s="259">
        <v>0</v>
      </c>
      <c r="D119" s="259">
        <v>90324.9</v>
      </c>
      <c r="E119" s="259">
        <f>SUM(C119:D119)</f>
        <v>90324.9</v>
      </c>
      <c r="F119" s="259">
        <v>0</v>
      </c>
      <c r="G119" s="259">
        <v>0</v>
      </c>
      <c r="H119" s="260">
        <f aca="true" t="shared" si="21" ref="H119:H127">+E119-F119</f>
        <v>90324.9</v>
      </c>
      <c r="I119" s="261"/>
    </row>
    <row r="120" spans="1:9" s="19" customFormat="1" ht="9" customHeight="1">
      <c r="A120" s="262" t="s">
        <v>360</v>
      </c>
      <c r="B120" s="21"/>
      <c r="C120" s="259">
        <v>0</v>
      </c>
      <c r="D120" s="259">
        <v>5653090</v>
      </c>
      <c r="E120" s="259">
        <f aca="true" t="shared" si="22" ref="E120:E127">SUM(C120:D120)</f>
        <v>5653090</v>
      </c>
      <c r="F120" s="259">
        <v>0</v>
      </c>
      <c r="G120" s="259">
        <v>0</v>
      </c>
      <c r="H120" s="260">
        <f t="shared" si="21"/>
        <v>5653090</v>
      </c>
      <c r="I120" s="261"/>
    </row>
    <row r="121" spans="1:9" s="19" customFormat="1" ht="9" customHeight="1">
      <c r="A121" s="262" t="s">
        <v>361</v>
      </c>
      <c r="B121" s="21"/>
      <c r="C121" s="263">
        <v>50000</v>
      </c>
      <c r="D121" s="263">
        <v>5096245</v>
      </c>
      <c r="E121" s="259">
        <f t="shared" si="22"/>
        <v>5146245</v>
      </c>
      <c r="F121" s="263">
        <v>502103.13</v>
      </c>
      <c r="G121" s="263">
        <v>486007.31</v>
      </c>
      <c r="H121" s="260">
        <f t="shared" si="21"/>
        <v>4644141.87</v>
      </c>
      <c r="I121" s="261"/>
    </row>
    <row r="122" spans="1:9" s="19" customFormat="1" ht="9" customHeight="1">
      <c r="A122" s="262" t="s">
        <v>362</v>
      </c>
      <c r="B122" s="21"/>
      <c r="C122" s="259">
        <v>0</v>
      </c>
      <c r="D122" s="259">
        <v>72766.17</v>
      </c>
      <c r="E122" s="259">
        <f t="shared" si="22"/>
        <v>72766.17</v>
      </c>
      <c r="F122" s="259">
        <v>72766.17</v>
      </c>
      <c r="G122" s="259">
        <v>72766.17</v>
      </c>
      <c r="H122" s="260">
        <f t="shared" si="21"/>
        <v>0</v>
      </c>
      <c r="I122" s="261"/>
    </row>
    <row r="123" spans="1:9" s="19" customFormat="1" ht="9" customHeight="1">
      <c r="A123" s="262" t="s">
        <v>363</v>
      </c>
      <c r="B123" s="21"/>
      <c r="C123" s="263">
        <v>0</v>
      </c>
      <c r="D123" s="263">
        <v>129369444.32</v>
      </c>
      <c r="E123" s="259">
        <f t="shared" si="22"/>
        <v>129369444.32</v>
      </c>
      <c r="F123" s="263">
        <v>69633522.72</v>
      </c>
      <c r="G123" s="263">
        <v>69633522.72</v>
      </c>
      <c r="H123" s="260">
        <f t="shared" si="21"/>
        <v>59735921.599999994</v>
      </c>
      <c r="I123" s="261"/>
    </row>
    <row r="124" spans="1:9" s="19" customFormat="1" ht="9" customHeight="1">
      <c r="A124" s="262" t="s">
        <v>364</v>
      </c>
      <c r="B124" s="21"/>
      <c r="C124" s="259">
        <v>0</v>
      </c>
      <c r="D124" s="259">
        <v>0</v>
      </c>
      <c r="E124" s="259">
        <f t="shared" si="22"/>
        <v>0</v>
      </c>
      <c r="F124" s="259">
        <v>0</v>
      </c>
      <c r="G124" s="259">
        <v>0</v>
      </c>
      <c r="H124" s="260">
        <f t="shared" si="21"/>
        <v>0</v>
      </c>
      <c r="I124" s="261"/>
    </row>
    <row r="125" spans="1:9" s="19" customFormat="1" ht="9" customHeight="1">
      <c r="A125" s="262" t="s">
        <v>365</v>
      </c>
      <c r="B125" s="21"/>
      <c r="C125" s="259">
        <v>21000</v>
      </c>
      <c r="D125" s="259">
        <v>12906.72</v>
      </c>
      <c r="E125" s="259">
        <f t="shared" si="22"/>
        <v>33906.72</v>
      </c>
      <c r="F125" s="259">
        <v>15716.78</v>
      </c>
      <c r="G125" s="259">
        <v>15716.78</v>
      </c>
      <c r="H125" s="260">
        <f t="shared" si="21"/>
        <v>18189.940000000002</v>
      </c>
      <c r="I125" s="261"/>
    </row>
    <row r="126" spans="1:9" s="19" customFormat="1" ht="9" customHeight="1">
      <c r="A126" s="262" t="s">
        <v>366</v>
      </c>
      <c r="B126" s="21"/>
      <c r="C126" s="259">
        <v>75000</v>
      </c>
      <c r="D126" s="259">
        <v>0</v>
      </c>
      <c r="E126" s="259">
        <f t="shared" si="22"/>
        <v>75000</v>
      </c>
      <c r="F126" s="259">
        <v>44196</v>
      </c>
      <c r="G126" s="259">
        <v>44196</v>
      </c>
      <c r="H126" s="260">
        <f t="shared" si="21"/>
        <v>30804</v>
      </c>
      <c r="I126" s="261"/>
    </row>
    <row r="127" spans="1:9" s="19" customFormat="1" ht="9" customHeight="1">
      <c r="A127" s="262" t="s">
        <v>367</v>
      </c>
      <c r="B127" s="21"/>
      <c r="C127" s="259">
        <v>0</v>
      </c>
      <c r="D127" s="259">
        <v>0</v>
      </c>
      <c r="E127" s="259">
        <f t="shared" si="22"/>
        <v>0</v>
      </c>
      <c r="F127" s="259">
        <v>0</v>
      </c>
      <c r="G127" s="259">
        <v>0</v>
      </c>
      <c r="H127" s="260">
        <f t="shared" si="21"/>
        <v>0</v>
      </c>
      <c r="I127" s="261"/>
    </row>
    <row r="128" spans="1:9" s="19" customFormat="1" ht="1.5" customHeight="1">
      <c r="A128" s="194"/>
      <c r="B128" s="21"/>
      <c r="C128" s="21"/>
      <c r="D128" s="21"/>
      <c r="E128" s="21"/>
      <c r="F128" s="21"/>
      <c r="G128" s="21"/>
      <c r="H128" s="22"/>
      <c r="I128" s="21"/>
    </row>
    <row r="129" spans="1:9" s="19" customFormat="1" ht="9" customHeight="1">
      <c r="A129" s="264" t="s">
        <v>368</v>
      </c>
      <c r="B129" s="21"/>
      <c r="C129" s="265">
        <f aca="true" t="shared" si="23" ref="C129:I129">SUM(C131:C139)</f>
        <v>9917491982</v>
      </c>
      <c r="D129" s="265">
        <f t="shared" si="23"/>
        <v>748283569.08</v>
      </c>
      <c r="E129" s="265">
        <f t="shared" si="23"/>
        <v>10665775551.08</v>
      </c>
      <c r="F129" s="265">
        <f t="shared" si="23"/>
        <v>7669116261.01</v>
      </c>
      <c r="G129" s="265">
        <f t="shared" si="23"/>
        <v>7630638445.38</v>
      </c>
      <c r="H129" s="266">
        <f>SUM(H131:H139)</f>
        <v>2996659290.07</v>
      </c>
      <c r="I129" s="267">
        <f t="shared" si="23"/>
        <v>0</v>
      </c>
    </row>
    <row r="130" spans="1:9" s="19" customFormat="1" ht="9" customHeight="1">
      <c r="A130" s="264"/>
      <c r="B130" s="21"/>
      <c r="C130" s="265"/>
      <c r="D130" s="265"/>
      <c r="E130" s="265"/>
      <c r="F130" s="265"/>
      <c r="G130" s="265"/>
      <c r="H130" s="266"/>
      <c r="I130" s="267"/>
    </row>
    <row r="131" spans="1:9" s="19" customFormat="1" ht="9" customHeight="1">
      <c r="A131" s="262" t="s">
        <v>369</v>
      </c>
      <c r="B131" s="21"/>
      <c r="C131" s="263">
        <v>9717491982</v>
      </c>
      <c r="D131" s="263">
        <v>737395668.51</v>
      </c>
      <c r="E131" s="263">
        <f>SUM(C131:D131)</f>
        <v>10454887650.51</v>
      </c>
      <c r="F131" s="263">
        <v>7556416509.12</v>
      </c>
      <c r="G131" s="263">
        <v>7552938693.49</v>
      </c>
      <c r="H131" s="260">
        <f>+E131-F131</f>
        <v>2898471141.3900003</v>
      </c>
      <c r="I131" s="261"/>
    </row>
    <row r="132" spans="1:9" s="19" customFormat="1" ht="9" customHeight="1">
      <c r="A132" s="262" t="s">
        <v>370</v>
      </c>
      <c r="B132" s="21"/>
      <c r="C132" s="259">
        <v>0</v>
      </c>
      <c r="D132" s="259">
        <v>0</v>
      </c>
      <c r="E132" s="263">
        <f aca="true" t="shared" si="24" ref="E132:E139">SUM(C132:D132)</f>
        <v>0</v>
      </c>
      <c r="F132" s="259">
        <v>0</v>
      </c>
      <c r="G132" s="259">
        <v>0</v>
      </c>
      <c r="H132" s="260">
        <f aca="true" t="shared" si="25" ref="H132:H139">+E132-F132</f>
        <v>0</v>
      </c>
      <c r="I132" s="261"/>
    </row>
    <row r="133" spans="1:9" s="19" customFormat="1" ht="9" customHeight="1">
      <c r="A133" s="262" t="s">
        <v>371</v>
      </c>
      <c r="B133" s="21"/>
      <c r="C133" s="259">
        <v>0</v>
      </c>
      <c r="D133" s="259">
        <v>0</v>
      </c>
      <c r="E133" s="263">
        <f t="shared" si="24"/>
        <v>0</v>
      </c>
      <c r="F133" s="259">
        <v>0</v>
      </c>
      <c r="G133" s="259">
        <v>0</v>
      </c>
      <c r="H133" s="260">
        <f t="shared" si="25"/>
        <v>0</v>
      </c>
      <c r="I133" s="261"/>
    </row>
    <row r="134" spans="1:9" s="19" customFormat="1" ht="9" customHeight="1">
      <c r="A134" s="262" t="s">
        <v>372</v>
      </c>
      <c r="B134" s="21"/>
      <c r="C134" s="259">
        <v>0</v>
      </c>
      <c r="D134" s="259">
        <v>10887900.57</v>
      </c>
      <c r="E134" s="263">
        <f t="shared" si="24"/>
        <v>10887900.57</v>
      </c>
      <c r="F134" s="259">
        <v>7699751.89</v>
      </c>
      <c r="G134" s="259">
        <v>7699751.89</v>
      </c>
      <c r="H134" s="260">
        <f t="shared" si="25"/>
        <v>3188148.6800000006</v>
      </c>
      <c r="I134" s="261"/>
    </row>
    <row r="135" spans="1:9" s="19" customFormat="1" ht="9" customHeight="1">
      <c r="A135" s="262" t="s">
        <v>373</v>
      </c>
      <c r="B135" s="21"/>
      <c r="C135" s="259">
        <v>200000000</v>
      </c>
      <c r="D135" s="259">
        <v>0</v>
      </c>
      <c r="E135" s="263">
        <f t="shared" si="24"/>
        <v>200000000</v>
      </c>
      <c r="F135" s="259">
        <v>105000000</v>
      </c>
      <c r="G135" s="259">
        <v>70000000</v>
      </c>
      <c r="H135" s="260">
        <f t="shared" si="25"/>
        <v>95000000</v>
      </c>
      <c r="I135" s="261"/>
    </row>
    <row r="136" spans="1:9" s="19" customFormat="1" ht="9" customHeight="1">
      <c r="A136" s="262" t="s">
        <v>374</v>
      </c>
      <c r="B136" s="21"/>
      <c r="C136" s="263">
        <v>0</v>
      </c>
      <c r="D136" s="263">
        <v>0</v>
      </c>
      <c r="E136" s="263">
        <f t="shared" si="24"/>
        <v>0</v>
      </c>
      <c r="F136" s="263">
        <v>0</v>
      </c>
      <c r="G136" s="263">
        <v>0</v>
      </c>
      <c r="H136" s="260">
        <f t="shared" si="25"/>
        <v>0</v>
      </c>
      <c r="I136" s="261"/>
    </row>
    <row r="137" spans="1:9" s="19" customFormat="1" ht="9" customHeight="1">
      <c r="A137" s="262" t="s">
        <v>375</v>
      </c>
      <c r="B137" s="21"/>
      <c r="C137" s="259">
        <v>0</v>
      </c>
      <c r="D137" s="259">
        <v>0</v>
      </c>
      <c r="E137" s="263">
        <f t="shared" si="24"/>
        <v>0</v>
      </c>
      <c r="F137" s="259">
        <v>0</v>
      </c>
      <c r="G137" s="259">
        <v>0</v>
      </c>
      <c r="H137" s="260">
        <f t="shared" si="25"/>
        <v>0</v>
      </c>
      <c r="I137" s="261"/>
    </row>
    <row r="138" spans="1:9" s="19" customFormat="1" ht="9" customHeight="1">
      <c r="A138" s="262" t="s">
        <v>376</v>
      </c>
      <c r="B138" s="21"/>
      <c r="C138" s="259">
        <v>0</v>
      </c>
      <c r="D138" s="259">
        <v>0</v>
      </c>
      <c r="E138" s="263">
        <f t="shared" si="24"/>
        <v>0</v>
      </c>
      <c r="F138" s="259">
        <v>0</v>
      </c>
      <c r="G138" s="259">
        <v>0</v>
      </c>
      <c r="H138" s="260">
        <f t="shared" si="25"/>
        <v>0</v>
      </c>
      <c r="I138" s="261"/>
    </row>
    <row r="139" spans="1:9" s="19" customFormat="1" ht="9" customHeight="1">
      <c r="A139" s="262" t="s">
        <v>377</v>
      </c>
      <c r="B139" s="21"/>
      <c r="C139" s="259">
        <v>0</v>
      </c>
      <c r="D139" s="259">
        <v>0</v>
      </c>
      <c r="E139" s="263">
        <f t="shared" si="24"/>
        <v>0</v>
      </c>
      <c r="F139" s="259">
        <v>0</v>
      </c>
      <c r="G139" s="259">
        <v>0</v>
      </c>
      <c r="H139" s="260">
        <f t="shared" si="25"/>
        <v>0</v>
      </c>
      <c r="I139" s="261"/>
    </row>
    <row r="140" spans="1:9" s="19" customFormat="1" ht="1.5" customHeight="1">
      <c r="A140" s="194"/>
      <c r="B140" s="21"/>
      <c r="C140" s="21"/>
      <c r="D140" s="21"/>
      <c r="E140" s="21"/>
      <c r="F140" s="21"/>
      <c r="G140" s="21"/>
      <c r="H140" s="272"/>
      <c r="I140" s="273"/>
    </row>
    <row r="141" spans="1:9" s="19" customFormat="1" ht="9" customHeight="1">
      <c r="A141" s="268" t="s">
        <v>378</v>
      </c>
      <c r="B141" s="21"/>
      <c r="C141" s="259">
        <f aca="true" t="shared" si="26" ref="C141:I141">SUM(C142:C150)</f>
        <v>0</v>
      </c>
      <c r="D141" s="259">
        <f t="shared" si="26"/>
        <v>21611471.44</v>
      </c>
      <c r="E141" s="259">
        <f t="shared" si="26"/>
        <v>21611471.44</v>
      </c>
      <c r="F141" s="259">
        <f t="shared" si="26"/>
        <v>9031975.649999999</v>
      </c>
      <c r="G141" s="259">
        <f t="shared" si="26"/>
        <v>9031975.649999999</v>
      </c>
      <c r="H141" s="260">
        <f t="shared" si="26"/>
        <v>12579495.79</v>
      </c>
      <c r="I141" s="261">
        <f t="shared" si="26"/>
        <v>0</v>
      </c>
    </row>
    <row r="142" spans="1:9" s="19" customFormat="1" ht="9" customHeight="1">
      <c r="A142" s="262" t="s">
        <v>379</v>
      </c>
      <c r="B142" s="21"/>
      <c r="C142" s="259">
        <v>0</v>
      </c>
      <c r="D142" s="259">
        <v>4197768.06</v>
      </c>
      <c r="E142" s="259">
        <f>SUM(C142:D142)</f>
        <v>4197768.06</v>
      </c>
      <c r="F142" s="259">
        <v>232055.68</v>
      </c>
      <c r="G142" s="259">
        <v>232055.68</v>
      </c>
      <c r="H142" s="260">
        <f aca="true" t="shared" si="27" ref="H142:H150">+E142-F142</f>
        <v>3965712.3799999994</v>
      </c>
      <c r="I142" s="261"/>
    </row>
    <row r="143" spans="1:9" s="19" customFormat="1" ht="9" customHeight="1">
      <c r="A143" s="262" t="s">
        <v>380</v>
      </c>
      <c r="B143" s="21"/>
      <c r="C143" s="259">
        <v>0</v>
      </c>
      <c r="D143" s="259">
        <v>176893.41</v>
      </c>
      <c r="E143" s="259">
        <f aca="true" t="shared" si="28" ref="E143:E150">SUM(C143:D143)</f>
        <v>176893.41</v>
      </c>
      <c r="F143" s="259">
        <v>0</v>
      </c>
      <c r="G143" s="259">
        <v>0</v>
      </c>
      <c r="H143" s="260">
        <f t="shared" si="27"/>
        <v>176893.41</v>
      </c>
      <c r="I143" s="261"/>
    </row>
    <row r="144" spans="1:9" s="19" customFormat="1" ht="9" customHeight="1">
      <c r="A144" s="262" t="s">
        <v>381</v>
      </c>
      <c r="B144" s="21"/>
      <c r="C144" s="259">
        <v>0</v>
      </c>
      <c r="D144" s="259">
        <v>37120</v>
      </c>
      <c r="E144" s="259">
        <f t="shared" si="28"/>
        <v>37120</v>
      </c>
      <c r="F144" s="259">
        <v>37120</v>
      </c>
      <c r="G144" s="259">
        <v>37120</v>
      </c>
      <c r="H144" s="260">
        <f t="shared" si="27"/>
        <v>0</v>
      </c>
      <c r="I144" s="261"/>
    </row>
    <row r="145" spans="1:9" s="19" customFormat="1" ht="9" customHeight="1">
      <c r="A145" s="262" t="s">
        <v>382</v>
      </c>
      <c r="B145" s="21"/>
      <c r="C145" s="259">
        <v>0</v>
      </c>
      <c r="D145" s="259">
        <v>3780000</v>
      </c>
      <c r="E145" s="259">
        <f t="shared" si="28"/>
        <v>3780000</v>
      </c>
      <c r="F145" s="259">
        <v>0</v>
      </c>
      <c r="G145" s="259">
        <v>0</v>
      </c>
      <c r="H145" s="260">
        <f t="shared" si="27"/>
        <v>3780000</v>
      </c>
      <c r="I145" s="261"/>
    </row>
    <row r="146" spans="1:9" s="19" customFormat="1" ht="9" customHeight="1">
      <c r="A146" s="262" t="s">
        <v>383</v>
      </c>
      <c r="B146" s="21"/>
      <c r="C146" s="259">
        <v>0</v>
      </c>
      <c r="D146" s="259">
        <v>0</v>
      </c>
      <c r="E146" s="259">
        <f t="shared" si="28"/>
        <v>0</v>
      </c>
      <c r="F146" s="259">
        <v>0</v>
      </c>
      <c r="G146" s="259">
        <v>0</v>
      </c>
      <c r="H146" s="260">
        <f t="shared" si="27"/>
        <v>0</v>
      </c>
      <c r="I146" s="261"/>
    </row>
    <row r="147" spans="1:9" s="19" customFormat="1" ht="9" customHeight="1">
      <c r="A147" s="262" t="s">
        <v>384</v>
      </c>
      <c r="B147" s="21"/>
      <c r="C147" s="259">
        <v>0</v>
      </c>
      <c r="D147" s="259">
        <v>11370969.97</v>
      </c>
      <c r="E147" s="259">
        <f t="shared" si="28"/>
        <v>11370969.97</v>
      </c>
      <c r="F147" s="259">
        <v>7521949.97</v>
      </c>
      <c r="G147" s="259">
        <v>7521949.97</v>
      </c>
      <c r="H147" s="260">
        <f t="shared" si="27"/>
        <v>3849020.000000001</v>
      </c>
      <c r="I147" s="261"/>
    </row>
    <row r="148" spans="1:9" s="19" customFormat="1" ht="9" customHeight="1">
      <c r="A148" s="262" t="s">
        <v>385</v>
      </c>
      <c r="B148" s="21"/>
      <c r="C148" s="259">
        <v>0</v>
      </c>
      <c r="D148" s="259">
        <v>350000</v>
      </c>
      <c r="E148" s="259">
        <f t="shared" si="28"/>
        <v>350000</v>
      </c>
      <c r="F148" s="259">
        <v>0</v>
      </c>
      <c r="G148" s="259">
        <v>0</v>
      </c>
      <c r="H148" s="260">
        <f t="shared" si="27"/>
        <v>350000</v>
      </c>
      <c r="I148" s="261"/>
    </row>
    <row r="149" spans="1:9" s="19" customFormat="1" ht="9" customHeight="1">
      <c r="A149" s="262" t="s">
        <v>386</v>
      </c>
      <c r="B149" s="21"/>
      <c r="C149" s="259">
        <v>0</v>
      </c>
      <c r="D149" s="259">
        <v>0</v>
      </c>
      <c r="E149" s="259">
        <f t="shared" si="28"/>
        <v>0</v>
      </c>
      <c r="F149" s="259">
        <v>0</v>
      </c>
      <c r="G149" s="259">
        <v>0</v>
      </c>
      <c r="H149" s="260">
        <f t="shared" si="27"/>
        <v>0</v>
      </c>
      <c r="I149" s="261"/>
    </row>
    <row r="150" spans="1:9" s="19" customFormat="1" ht="9" customHeight="1">
      <c r="A150" s="262" t="s">
        <v>387</v>
      </c>
      <c r="B150" s="21"/>
      <c r="C150" s="259">
        <v>0</v>
      </c>
      <c r="D150" s="259">
        <v>1698720</v>
      </c>
      <c r="E150" s="259">
        <f t="shared" si="28"/>
        <v>1698720</v>
      </c>
      <c r="F150" s="259">
        <v>1240850</v>
      </c>
      <c r="G150" s="259">
        <v>1240850</v>
      </c>
      <c r="H150" s="260">
        <f t="shared" si="27"/>
        <v>457870</v>
      </c>
      <c r="I150" s="261"/>
    </row>
    <row r="151" spans="1:9" s="19" customFormat="1" ht="1.5" customHeight="1">
      <c r="A151" s="194"/>
      <c r="B151" s="21"/>
      <c r="C151" s="21"/>
      <c r="D151" s="21"/>
      <c r="E151" s="21"/>
      <c r="F151" s="21"/>
      <c r="G151" s="21"/>
      <c r="H151" s="22"/>
      <c r="I151" s="21"/>
    </row>
    <row r="152" spans="1:9" s="19" customFormat="1" ht="9" customHeight="1">
      <c r="A152" s="258" t="s">
        <v>388</v>
      </c>
      <c r="B152" s="21"/>
      <c r="C152" s="259">
        <f aca="true" t="shared" si="29" ref="C152:I152">SUM(C153:C155)</f>
        <v>502519014</v>
      </c>
      <c r="D152" s="259">
        <f t="shared" si="29"/>
        <v>151204831</v>
      </c>
      <c r="E152" s="259">
        <f t="shared" si="29"/>
        <v>653723845</v>
      </c>
      <c r="F152" s="259">
        <f t="shared" si="29"/>
        <v>158239033.38</v>
      </c>
      <c r="G152" s="259">
        <v>153809696.66</v>
      </c>
      <c r="H152" s="260">
        <f t="shared" si="29"/>
        <v>495484811.62</v>
      </c>
      <c r="I152" s="261">
        <f t="shared" si="29"/>
        <v>0</v>
      </c>
    </row>
    <row r="153" spans="1:9" s="19" customFormat="1" ht="9" customHeight="1">
      <c r="A153" s="262" t="s">
        <v>389</v>
      </c>
      <c r="B153" s="21"/>
      <c r="C153" s="259">
        <v>26282116</v>
      </c>
      <c r="D153" s="259">
        <v>213035377.26</v>
      </c>
      <c r="E153" s="259">
        <f>SUM(C153:D153)</f>
        <v>239317493.26</v>
      </c>
      <c r="F153" s="259">
        <v>158111516.91</v>
      </c>
      <c r="G153" s="259">
        <v>153682180.19</v>
      </c>
      <c r="H153" s="260">
        <f>+E153-F153</f>
        <v>81205976.35</v>
      </c>
      <c r="I153" s="261"/>
    </row>
    <row r="154" spans="1:9" s="19" customFormat="1" ht="9" customHeight="1">
      <c r="A154" s="262" t="s">
        <v>390</v>
      </c>
      <c r="B154" s="21"/>
      <c r="C154" s="259">
        <v>475236898</v>
      </c>
      <c r="D154" s="259">
        <v>-61444247.26</v>
      </c>
      <c r="E154" s="259">
        <f>SUM(C154:D154)</f>
        <v>413792650.74</v>
      </c>
      <c r="F154" s="259">
        <v>127516.47</v>
      </c>
      <c r="G154" s="259">
        <v>127516.47</v>
      </c>
      <c r="H154" s="260">
        <f>+E154-F154</f>
        <v>413665134.27</v>
      </c>
      <c r="I154" s="261"/>
    </row>
    <row r="155" spans="1:9" s="19" customFormat="1" ht="9" customHeight="1">
      <c r="A155" s="262" t="s">
        <v>391</v>
      </c>
      <c r="B155" s="21"/>
      <c r="C155" s="259">
        <v>1000000</v>
      </c>
      <c r="D155" s="259">
        <v>-386299</v>
      </c>
      <c r="E155" s="259">
        <f>SUM(C155:D155)</f>
        <v>613701</v>
      </c>
      <c r="F155" s="259">
        <v>0</v>
      </c>
      <c r="G155" s="259">
        <v>0</v>
      </c>
      <c r="H155" s="260">
        <f>+E155-F155</f>
        <v>613701</v>
      </c>
      <c r="I155" s="261"/>
    </row>
    <row r="156" spans="1:9" s="19" customFormat="1" ht="2.25" customHeight="1">
      <c r="A156" s="194"/>
      <c r="B156" s="21"/>
      <c r="C156" s="21"/>
      <c r="D156" s="21"/>
      <c r="E156" s="21"/>
      <c r="F156" s="21"/>
      <c r="G156" s="21"/>
      <c r="H156" s="22"/>
      <c r="I156" s="21"/>
    </row>
    <row r="157" spans="1:9" s="19" customFormat="1" ht="9" customHeight="1">
      <c r="A157" s="268" t="s">
        <v>392</v>
      </c>
      <c r="B157" s="21"/>
      <c r="C157" s="259">
        <f aca="true" t="shared" si="30" ref="C157:I157">SUM(C158:C165)</f>
        <v>0</v>
      </c>
      <c r="D157" s="259">
        <f t="shared" si="30"/>
        <v>0</v>
      </c>
      <c r="E157" s="259">
        <f t="shared" si="30"/>
        <v>0</v>
      </c>
      <c r="F157" s="259">
        <f t="shared" si="30"/>
        <v>0</v>
      </c>
      <c r="G157" s="259">
        <f t="shared" si="30"/>
        <v>0</v>
      </c>
      <c r="H157" s="260">
        <f t="shared" si="30"/>
        <v>0</v>
      </c>
      <c r="I157" s="261">
        <f t="shared" si="30"/>
        <v>0</v>
      </c>
    </row>
    <row r="158" spans="1:9" s="19" customFormat="1" ht="9" customHeight="1">
      <c r="A158" s="262" t="s">
        <v>393</v>
      </c>
      <c r="B158" s="21"/>
      <c r="C158" s="259">
        <v>0</v>
      </c>
      <c r="D158" s="259">
        <v>0</v>
      </c>
      <c r="E158" s="259">
        <f>SUM(C158:D158)</f>
        <v>0</v>
      </c>
      <c r="F158" s="259">
        <v>0</v>
      </c>
      <c r="G158" s="259">
        <v>0</v>
      </c>
      <c r="H158" s="260">
        <f aca="true" t="shared" si="31" ref="H158:H165">+E158-F158</f>
        <v>0</v>
      </c>
      <c r="I158" s="261"/>
    </row>
    <row r="159" spans="1:9" s="19" customFormat="1" ht="9" customHeight="1">
      <c r="A159" s="262" t="s">
        <v>394</v>
      </c>
      <c r="B159" s="21"/>
      <c r="C159" s="259">
        <v>0</v>
      </c>
      <c r="D159" s="259">
        <v>0</v>
      </c>
      <c r="E159" s="259">
        <f>SUM(C159:D159)</f>
        <v>0</v>
      </c>
      <c r="F159" s="259">
        <v>0</v>
      </c>
      <c r="G159" s="259">
        <v>0</v>
      </c>
      <c r="H159" s="260">
        <f t="shared" si="31"/>
        <v>0</v>
      </c>
      <c r="I159" s="261"/>
    </row>
    <row r="160" spans="1:9" s="19" customFormat="1" ht="9" customHeight="1">
      <c r="A160" s="262" t="s">
        <v>395</v>
      </c>
      <c r="B160" s="21"/>
      <c r="C160" s="259">
        <v>0</v>
      </c>
      <c r="D160" s="259">
        <v>0</v>
      </c>
      <c r="E160" s="259">
        <f>SUM(C160:D160)</f>
        <v>0</v>
      </c>
      <c r="F160" s="259">
        <v>0</v>
      </c>
      <c r="G160" s="259">
        <v>0</v>
      </c>
      <c r="H160" s="260">
        <f t="shared" si="31"/>
        <v>0</v>
      </c>
      <c r="I160" s="261"/>
    </row>
    <row r="161" spans="1:9" s="19" customFormat="1" ht="9" customHeight="1">
      <c r="A161" s="262" t="s">
        <v>396</v>
      </c>
      <c r="B161" s="21"/>
      <c r="C161" s="259">
        <v>0</v>
      </c>
      <c r="D161" s="259">
        <v>0</v>
      </c>
      <c r="E161" s="259">
        <f>SUM(C161:D161)</f>
        <v>0</v>
      </c>
      <c r="F161" s="259">
        <v>0</v>
      </c>
      <c r="G161" s="259">
        <v>0</v>
      </c>
      <c r="H161" s="260">
        <f t="shared" si="31"/>
        <v>0</v>
      </c>
      <c r="I161" s="261"/>
    </row>
    <row r="162" spans="1:9" s="19" customFormat="1" ht="9" customHeight="1">
      <c r="A162" s="270" t="s">
        <v>397</v>
      </c>
      <c r="B162" s="21"/>
      <c r="C162" s="265">
        <v>0</v>
      </c>
      <c r="D162" s="265">
        <v>0</v>
      </c>
      <c r="E162" s="265">
        <f>SUM(C162:D163)</f>
        <v>0</v>
      </c>
      <c r="F162" s="265">
        <v>0</v>
      </c>
      <c r="G162" s="265">
        <v>0</v>
      </c>
      <c r="H162" s="260">
        <f t="shared" si="31"/>
        <v>0</v>
      </c>
      <c r="I162" s="261"/>
    </row>
    <row r="163" spans="1:9" s="19" customFormat="1" ht="9" customHeight="1">
      <c r="A163" s="270"/>
      <c r="B163" s="21"/>
      <c r="C163" s="265"/>
      <c r="D163" s="265"/>
      <c r="E163" s="265"/>
      <c r="F163" s="265"/>
      <c r="G163" s="265"/>
      <c r="H163" s="260">
        <f t="shared" si="31"/>
        <v>0</v>
      </c>
      <c r="I163" s="261"/>
    </row>
    <row r="164" spans="1:9" s="19" customFormat="1" ht="9" customHeight="1">
      <c r="A164" s="262" t="s">
        <v>398</v>
      </c>
      <c r="B164" s="21"/>
      <c r="C164" s="259">
        <v>0</v>
      </c>
      <c r="D164" s="259">
        <v>0</v>
      </c>
      <c r="E164" s="259">
        <f>SUM(C164:D164)</f>
        <v>0</v>
      </c>
      <c r="F164" s="259">
        <v>0</v>
      </c>
      <c r="G164" s="259">
        <v>0</v>
      </c>
      <c r="H164" s="260">
        <f t="shared" si="31"/>
        <v>0</v>
      </c>
      <c r="I164" s="261"/>
    </row>
    <row r="165" spans="1:9" s="19" customFormat="1" ht="9" customHeight="1">
      <c r="A165" s="262" t="s">
        <v>399</v>
      </c>
      <c r="B165" s="21"/>
      <c r="C165" s="263">
        <v>0</v>
      </c>
      <c r="D165" s="263">
        <v>0</v>
      </c>
      <c r="E165" s="263">
        <f>SUM(C165:D165)</f>
        <v>0</v>
      </c>
      <c r="F165" s="263">
        <v>0</v>
      </c>
      <c r="G165" s="263">
        <v>0</v>
      </c>
      <c r="H165" s="260">
        <f t="shared" si="31"/>
        <v>0</v>
      </c>
      <c r="I165" s="261"/>
    </row>
    <row r="166" spans="1:9" s="19" customFormat="1" ht="1.5" customHeight="1">
      <c r="A166" s="194"/>
      <c r="B166" s="21"/>
      <c r="C166" s="21"/>
      <c r="D166" s="21"/>
      <c r="E166" s="21"/>
      <c r="F166" s="21"/>
      <c r="G166" s="21"/>
      <c r="H166" s="22"/>
      <c r="I166" s="21"/>
    </row>
    <row r="167" spans="1:9" s="19" customFormat="1" ht="9" customHeight="1">
      <c r="A167" s="258" t="s">
        <v>400</v>
      </c>
      <c r="B167" s="21"/>
      <c r="C167" s="259">
        <f aca="true" t="shared" si="32" ref="C167:I167">SUM(C168:C170)</f>
        <v>1412555803</v>
      </c>
      <c r="D167" s="259">
        <f t="shared" si="32"/>
        <v>106169936.49</v>
      </c>
      <c r="E167" s="259">
        <f t="shared" si="32"/>
        <v>1518725739.49</v>
      </c>
      <c r="F167" s="259">
        <f t="shared" si="32"/>
        <v>1424624577.03</v>
      </c>
      <c r="G167" s="259">
        <f t="shared" si="32"/>
        <v>1424624460.59</v>
      </c>
      <c r="H167" s="260">
        <f t="shared" si="32"/>
        <v>94101162.46000004</v>
      </c>
      <c r="I167" s="261">
        <f t="shared" si="32"/>
        <v>0</v>
      </c>
    </row>
    <row r="168" spans="1:9" s="19" customFormat="1" ht="9" customHeight="1">
      <c r="A168" s="262" t="s">
        <v>401</v>
      </c>
      <c r="B168" s="21"/>
      <c r="C168" s="259">
        <v>0</v>
      </c>
      <c r="D168" s="259">
        <v>0</v>
      </c>
      <c r="E168" s="259">
        <f>SUM(C168:D168)</f>
        <v>0</v>
      </c>
      <c r="F168" s="259">
        <v>0</v>
      </c>
      <c r="G168" s="259">
        <v>0</v>
      </c>
      <c r="H168" s="260">
        <f>+E168-F168</f>
        <v>0</v>
      </c>
      <c r="I168" s="261"/>
    </row>
    <row r="169" spans="1:9" s="19" customFormat="1" ht="9" customHeight="1">
      <c r="A169" s="262" t="s">
        <v>402</v>
      </c>
      <c r="B169" s="21"/>
      <c r="C169" s="259">
        <v>1397555803</v>
      </c>
      <c r="D169" s="259">
        <v>0</v>
      </c>
      <c r="E169" s="259">
        <f>SUM(C169:D169)</f>
        <v>1397555803</v>
      </c>
      <c r="F169" s="259">
        <v>1328384266.29</v>
      </c>
      <c r="G169" s="259">
        <v>1328384149.85</v>
      </c>
      <c r="H169" s="260">
        <f>+E169-F169</f>
        <v>69171536.71000004</v>
      </c>
      <c r="I169" s="261"/>
    </row>
    <row r="170" spans="1:9" s="19" customFormat="1" ht="9" customHeight="1">
      <c r="A170" s="262" t="s">
        <v>403</v>
      </c>
      <c r="B170" s="21"/>
      <c r="C170" s="259">
        <v>15000000</v>
      </c>
      <c r="D170" s="259">
        <v>106169936.49</v>
      </c>
      <c r="E170" s="259">
        <f>SUM(C170:D170)</f>
        <v>121169936.49</v>
      </c>
      <c r="F170" s="259">
        <v>96240310.74</v>
      </c>
      <c r="G170" s="259">
        <v>96240310.74</v>
      </c>
      <c r="H170" s="260">
        <f>+E170-F170</f>
        <v>24929625.75</v>
      </c>
      <c r="I170" s="261"/>
    </row>
    <row r="171" spans="1:9" s="19" customFormat="1" ht="1.5" customHeight="1">
      <c r="A171" s="194"/>
      <c r="B171" s="21"/>
      <c r="C171" s="21"/>
      <c r="D171" s="21"/>
      <c r="E171" s="21"/>
      <c r="F171" s="21"/>
      <c r="G171" s="21"/>
      <c r="H171" s="22"/>
      <c r="I171" s="21"/>
    </row>
    <row r="172" spans="1:9" s="19" customFormat="1" ht="9" customHeight="1">
      <c r="A172" s="258" t="s">
        <v>404</v>
      </c>
      <c r="B172" s="21"/>
      <c r="C172" s="259">
        <f aca="true" t="shared" si="33" ref="C172:I172">SUM(C173:C179)</f>
        <v>87094773</v>
      </c>
      <c r="D172" s="259">
        <f t="shared" si="33"/>
        <v>0</v>
      </c>
      <c r="E172" s="259">
        <f t="shared" si="33"/>
        <v>87094773</v>
      </c>
      <c r="F172" s="259">
        <v>76347275.66</v>
      </c>
      <c r="G172" s="259">
        <v>76347275.66</v>
      </c>
      <c r="H172" s="260">
        <f t="shared" si="33"/>
        <v>10747497.34</v>
      </c>
      <c r="I172" s="261">
        <f t="shared" si="33"/>
        <v>0</v>
      </c>
    </row>
    <row r="173" spans="1:9" s="19" customFormat="1" ht="9" customHeight="1">
      <c r="A173" s="262" t="s">
        <v>405</v>
      </c>
      <c r="B173" s="21"/>
      <c r="C173" s="259">
        <v>31713056</v>
      </c>
      <c r="D173" s="259">
        <v>0</v>
      </c>
      <c r="E173" s="259">
        <f aca="true" t="shared" si="34" ref="E173:E179">SUM(C173:D173)</f>
        <v>31713056</v>
      </c>
      <c r="F173" s="259">
        <v>20965559.66</v>
      </c>
      <c r="G173" s="259">
        <v>20965559.66</v>
      </c>
      <c r="H173" s="260">
        <f aca="true" t="shared" si="35" ref="H173:H179">+E173-F173</f>
        <v>10747496.34</v>
      </c>
      <c r="I173" s="261"/>
    </row>
    <row r="174" spans="1:9" s="19" customFormat="1" ht="9" customHeight="1">
      <c r="A174" s="262" t="s">
        <v>406</v>
      </c>
      <c r="B174" s="21"/>
      <c r="C174" s="259">
        <v>55381717</v>
      </c>
      <c r="D174" s="259">
        <v>0</v>
      </c>
      <c r="E174" s="259">
        <f t="shared" si="34"/>
        <v>55381717</v>
      </c>
      <c r="F174" s="259">
        <v>55381716</v>
      </c>
      <c r="G174" s="259">
        <v>55381716</v>
      </c>
      <c r="H174" s="260">
        <f t="shared" si="35"/>
        <v>1</v>
      </c>
      <c r="I174" s="261"/>
    </row>
    <row r="175" spans="1:9" s="19" customFormat="1" ht="9" customHeight="1">
      <c r="A175" s="262" t="s">
        <v>407</v>
      </c>
      <c r="B175" s="21"/>
      <c r="C175" s="259">
        <v>0</v>
      </c>
      <c r="D175" s="259">
        <v>0</v>
      </c>
      <c r="E175" s="259">
        <f t="shared" si="34"/>
        <v>0</v>
      </c>
      <c r="F175" s="259">
        <v>0</v>
      </c>
      <c r="G175" s="259">
        <v>0</v>
      </c>
      <c r="H175" s="260">
        <f t="shared" si="35"/>
        <v>0</v>
      </c>
      <c r="I175" s="261"/>
    </row>
    <row r="176" spans="1:9" s="19" customFormat="1" ht="9" customHeight="1">
      <c r="A176" s="262" t="s">
        <v>408</v>
      </c>
      <c r="B176" s="21"/>
      <c r="C176" s="259">
        <v>0</v>
      </c>
      <c r="D176" s="259">
        <v>0</v>
      </c>
      <c r="E176" s="259">
        <f t="shared" si="34"/>
        <v>0</v>
      </c>
      <c r="F176" s="259">
        <v>0</v>
      </c>
      <c r="G176" s="259">
        <v>0</v>
      </c>
      <c r="H176" s="260">
        <f t="shared" si="35"/>
        <v>0</v>
      </c>
      <c r="I176" s="261"/>
    </row>
    <row r="177" spans="1:9" s="19" customFormat="1" ht="9" customHeight="1">
      <c r="A177" s="262" t="s">
        <v>409</v>
      </c>
      <c r="B177" s="21"/>
      <c r="C177" s="259">
        <v>0</v>
      </c>
      <c r="D177" s="259">
        <v>0</v>
      </c>
      <c r="E177" s="259">
        <f t="shared" si="34"/>
        <v>0</v>
      </c>
      <c r="F177" s="259">
        <v>0</v>
      </c>
      <c r="G177" s="259">
        <v>0</v>
      </c>
      <c r="H177" s="260">
        <f t="shared" si="35"/>
        <v>0</v>
      </c>
      <c r="I177" s="261"/>
    </row>
    <row r="178" spans="1:9" s="19" customFormat="1" ht="9" customHeight="1">
      <c r="A178" s="262" t="s">
        <v>410</v>
      </c>
      <c r="B178" s="21"/>
      <c r="C178" s="259">
        <v>0</v>
      </c>
      <c r="D178" s="259">
        <v>0</v>
      </c>
      <c r="E178" s="259">
        <f t="shared" si="34"/>
        <v>0</v>
      </c>
      <c r="F178" s="259">
        <v>0</v>
      </c>
      <c r="G178" s="259">
        <v>0</v>
      </c>
      <c r="H178" s="260">
        <f t="shared" si="35"/>
        <v>0</v>
      </c>
      <c r="I178" s="261"/>
    </row>
    <row r="179" spans="1:9" s="19" customFormat="1" ht="9" customHeight="1">
      <c r="A179" s="262" t="s">
        <v>411</v>
      </c>
      <c r="B179" s="21"/>
      <c r="C179" s="259">
        <v>0</v>
      </c>
      <c r="D179" s="259">
        <v>0</v>
      </c>
      <c r="E179" s="259">
        <f t="shared" si="34"/>
        <v>0</v>
      </c>
      <c r="F179" s="259">
        <v>0</v>
      </c>
      <c r="G179" s="259">
        <v>0</v>
      </c>
      <c r="H179" s="260">
        <f t="shared" si="35"/>
        <v>0</v>
      </c>
      <c r="I179" s="261"/>
    </row>
    <row r="180" spans="1:9" ht="2.25" customHeight="1">
      <c r="A180" s="3"/>
      <c r="B180" s="4"/>
      <c r="C180" s="4"/>
      <c r="D180" s="4"/>
      <c r="E180" s="4"/>
      <c r="F180" s="4"/>
      <c r="G180" s="4"/>
      <c r="H180" s="14"/>
      <c r="I180" s="4"/>
    </row>
    <row r="181" spans="1:9" ht="1.5" customHeight="1">
      <c r="A181" s="3"/>
      <c r="B181" s="4"/>
      <c r="C181" s="4"/>
      <c r="D181" s="4"/>
      <c r="E181" s="4"/>
      <c r="F181" s="4"/>
      <c r="G181" s="4"/>
      <c r="H181" s="14"/>
      <c r="I181" s="4"/>
    </row>
    <row r="182" spans="1:9" ht="9" customHeight="1">
      <c r="A182" s="254" t="s">
        <v>413</v>
      </c>
      <c r="B182" s="4"/>
      <c r="C182" s="255">
        <f aca="true" t="shared" si="36" ref="C182:I182">+C10+C96</f>
        <v>23223128209</v>
      </c>
      <c r="D182" s="255">
        <f t="shared" si="36"/>
        <v>1472335637.03</v>
      </c>
      <c r="E182" s="255">
        <f t="shared" si="36"/>
        <v>24695463846.03</v>
      </c>
      <c r="F182" s="255">
        <f t="shared" si="36"/>
        <v>17647943278.85</v>
      </c>
      <c r="G182" s="255">
        <f t="shared" si="36"/>
        <v>17322907631.28</v>
      </c>
      <c r="H182" s="256">
        <f t="shared" si="36"/>
        <v>7047520567.18</v>
      </c>
      <c r="I182" s="257">
        <f t="shared" si="36"/>
        <v>0</v>
      </c>
    </row>
    <row r="183" spans="1:9" ht="3.75" customHeight="1">
      <c r="A183" s="1"/>
      <c r="B183" s="5"/>
      <c r="C183" s="5"/>
      <c r="D183" s="5"/>
      <c r="E183" s="5"/>
      <c r="F183" s="5"/>
      <c r="G183" s="5"/>
      <c r="H183" s="2"/>
      <c r="I183" s="5"/>
    </row>
    <row r="184" ht="3.75" customHeight="1"/>
  </sheetData>
  <sheetProtection/>
  <mergeCells count="183">
    <mergeCell ref="H175:I175"/>
    <mergeCell ref="H176:I176"/>
    <mergeCell ref="H177:I177"/>
    <mergeCell ref="H178:I178"/>
    <mergeCell ref="H179:I179"/>
    <mergeCell ref="H182:I182"/>
    <mergeCell ref="H168:I168"/>
    <mergeCell ref="H169:I169"/>
    <mergeCell ref="H170:I170"/>
    <mergeCell ref="H172:I172"/>
    <mergeCell ref="H173:I173"/>
    <mergeCell ref="H174:I174"/>
    <mergeCell ref="G162:G163"/>
    <mergeCell ref="H162:I162"/>
    <mergeCell ref="H163:I163"/>
    <mergeCell ref="H164:I164"/>
    <mergeCell ref="H165:I165"/>
    <mergeCell ref="H167:I167"/>
    <mergeCell ref="H157:I157"/>
    <mergeCell ref="H158:I158"/>
    <mergeCell ref="H159:I159"/>
    <mergeCell ref="H160:I160"/>
    <mergeCell ref="H161:I161"/>
    <mergeCell ref="A162:A163"/>
    <mergeCell ref="C162:C163"/>
    <mergeCell ref="D162:D163"/>
    <mergeCell ref="E162:E163"/>
    <mergeCell ref="F162:F163"/>
    <mergeCell ref="H149:I149"/>
    <mergeCell ref="H150:I150"/>
    <mergeCell ref="H152:I152"/>
    <mergeCell ref="H153:I153"/>
    <mergeCell ref="H154:I154"/>
    <mergeCell ref="H155:I155"/>
    <mergeCell ref="H143:I143"/>
    <mergeCell ref="H144:I144"/>
    <mergeCell ref="H145:I145"/>
    <mergeCell ref="H146:I146"/>
    <mergeCell ref="H147:I147"/>
    <mergeCell ref="H148:I148"/>
    <mergeCell ref="H137:I137"/>
    <mergeCell ref="H138:I138"/>
    <mergeCell ref="H139:I139"/>
    <mergeCell ref="H140:I140"/>
    <mergeCell ref="H141:I141"/>
    <mergeCell ref="H142:I142"/>
    <mergeCell ref="H131:I131"/>
    <mergeCell ref="H132:I132"/>
    <mergeCell ref="H133:I133"/>
    <mergeCell ref="H134:I134"/>
    <mergeCell ref="H135:I135"/>
    <mergeCell ref="H136:I136"/>
    <mergeCell ref="H125:I125"/>
    <mergeCell ref="H126:I126"/>
    <mergeCell ref="H127:I127"/>
    <mergeCell ref="A129:A130"/>
    <mergeCell ref="C129:C130"/>
    <mergeCell ref="D129:D130"/>
    <mergeCell ref="E129:E130"/>
    <mergeCell ref="F129:F130"/>
    <mergeCell ref="G129:G130"/>
    <mergeCell ref="H129:I130"/>
    <mergeCell ref="H119:I119"/>
    <mergeCell ref="H120:I120"/>
    <mergeCell ref="H121:I121"/>
    <mergeCell ref="H122:I122"/>
    <mergeCell ref="H123:I123"/>
    <mergeCell ref="H124:I124"/>
    <mergeCell ref="H112:I112"/>
    <mergeCell ref="H113:I113"/>
    <mergeCell ref="H114:I114"/>
    <mergeCell ref="H115:I115"/>
    <mergeCell ref="H116:I116"/>
    <mergeCell ref="H118:I118"/>
    <mergeCell ref="H105:I105"/>
    <mergeCell ref="H107:I107"/>
    <mergeCell ref="H108:I108"/>
    <mergeCell ref="H109:I109"/>
    <mergeCell ref="H110:I110"/>
    <mergeCell ref="H111:I111"/>
    <mergeCell ref="H99:I99"/>
    <mergeCell ref="H100:I100"/>
    <mergeCell ref="H101:I101"/>
    <mergeCell ref="H102:I102"/>
    <mergeCell ref="H103:I103"/>
    <mergeCell ref="H104:I104"/>
    <mergeCell ref="H90:I90"/>
    <mergeCell ref="H91:I91"/>
    <mergeCell ref="H92:I92"/>
    <mergeCell ref="H93:I93"/>
    <mergeCell ref="H96:I96"/>
    <mergeCell ref="H98:I98"/>
    <mergeCell ref="H83:I83"/>
    <mergeCell ref="H84:I84"/>
    <mergeCell ref="H86:I86"/>
    <mergeCell ref="H87:I87"/>
    <mergeCell ref="H88:I88"/>
    <mergeCell ref="H89:I89"/>
    <mergeCell ref="H76:I76"/>
    <mergeCell ref="H77:I77"/>
    <mergeCell ref="H78:I78"/>
    <mergeCell ref="H79:I79"/>
    <mergeCell ref="H81:I81"/>
    <mergeCell ref="H82:I82"/>
    <mergeCell ref="A76:A77"/>
    <mergeCell ref="C76:C77"/>
    <mergeCell ref="D76:D77"/>
    <mergeCell ref="E76:E77"/>
    <mergeCell ref="F76:F77"/>
    <mergeCell ref="G76:G77"/>
    <mergeCell ref="H69:I69"/>
    <mergeCell ref="H71:I71"/>
    <mergeCell ref="H72:I72"/>
    <mergeCell ref="H73:I73"/>
    <mergeCell ref="H74:I74"/>
    <mergeCell ref="H75:I75"/>
    <mergeCell ref="H62:I62"/>
    <mergeCell ref="H63:I63"/>
    <mergeCell ref="H64:I64"/>
    <mergeCell ref="H66:I66"/>
    <mergeCell ref="H67:I67"/>
    <mergeCell ref="H68:I68"/>
    <mergeCell ref="H56:I56"/>
    <mergeCell ref="H57:I57"/>
    <mergeCell ref="H58:I58"/>
    <mergeCell ref="H59:I59"/>
    <mergeCell ref="H60:I60"/>
    <mergeCell ref="H61:I61"/>
    <mergeCell ref="H49:I49"/>
    <mergeCell ref="H50:I50"/>
    <mergeCell ref="H51:I51"/>
    <mergeCell ref="H52:I52"/>
    <mergeCell ref="H53:I53"/>
    <mergeCell ref="H55:I55"/>
    <mergeCell ref="G43:G44"/>
    <mergeCell ref="H43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A43:A44"/>
    <mergeCell ref="C43:C44"/>
    <mergeCell ref="D43:D44"/>
    <mergeCell ref="E43:E44"/>
    <mergeCell ref="F43:F44"/>
    <mergeCell ref="H30:I30"/>
    <mergeCell ref="H32:I32"/>
    <mergeCell ref="H33:I33"/>
    <mergeCell ref="H34:I34"/>
    <mergeCell ref="H35:I35"/>
    <mergeCell ref="H36:I36"/>
    <mergeCell ref="H24:I24"/>
    <mergeCell ref="H25:I25"/>
    <mergeCell ref="H26:I26"/>
    <mergeCell ref="H27:I27"/>
    <mergeCell ref="H28:I28"/>
    <mergeCell ref="H29:I29"/>
    <mergeCell ref="H17:I17"/>
    <mergeCell ref="H18:I18"/>
    <mergeCell ref="H19:I19"/>
    <mergeCell ref="H21:I21"/>
    <mergeCell ref="H22:I22"/>
    <mergeCell ref="H23:I23"/>
    <mergeCell ref="H10:I10"/>
    <mergeCell ref="H12:I12"/>
    <mergeCell ref="H13:I13"/>
    <mergeCell ref="H14:I14"/>
    <mergeCell ref="H15:I15"/>
    <mergeCell ref="H16:I16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31496062992125984" right="0.31496062992125984" top="0.8661417322834646" bottom="0.7874015748031497" header="0" footer="0"/>
  <pageSetup fitToHeight="0" horizontalDpi="600" verticalDpi="600" orientation="portrait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54"/>
  <sheetViews>
    <sheetView showGridLines="0" view="pageBreakPreview" zoomScaleNormal="130" zoomScaleSheetLayoutView="100" zoomScalePageLayoutView="0" workbookViewId="0" topLeftCell="A1">
      <selection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421875" style="0" customWidth="1"/>
    <col min="4" max="4" width="11.57421875" style="0" customWidth="1"/>
    <col min="5" max="5" width="13.421875" style="0" customWidth="1"/>
    <col min="6" max="6" width="13.00390625" style="0" customWidth="1"/>
    <col min="7" max="7" width="13.140625" style="0" customWidth="1"/>
    <col min="8" max="8" width="7.57421875" style="0" customWidth="1"/>
    <col min="9" max="9" width="5.7109375" style="0" customWidth="1"/>
  </cols>
  <sheetData>
    <row r="1" spans="1:9" ht="12" customHeight="1">
      <c r="A1" s="195" t="s">
        <v>414</v>
      </c>
      <c r="B1" s="196"/>
      <c r="C1" s="196"/>
      <c r="D1" s="196"/>
      <c r="E1" s="196"/>
      <c r="F1" s="196"/>
      <c r="G1" s="196"/>
      <c r="H1" s="196"/>
      <c r="I1" s="197"/>
    </row>
    <row r="2" spans="1:9" ht="11.25" customHeight="1">
      <c r="A2" s="198"/>
      <c r="B2" s="199"/>
      <c r="C2" s="199"/>
      <c r="D2" s="199"/>
      <c r="E2" s="199"/>
      <c r="F2" s="199"/>
      <c r="G2" s="199"/>
      <c r="H2" s="199"/>
      <c r="I2" s="200"/>
    </row>
    <row r="3" spans="1:9" ht="11.25" customHeight="1">
      <c r="A3" s="198"/>
      <c r="B3" s="199"/>
      <c r="C3" s="199"/>
      <c r="D3" s="199"/>
      <c r="E3" s="199"/>
      <c r="F3" s="199"/>
      <c r="G3" s="199"/>
      <c r="H3" s="199"/>
      <c r="I3" s="200"/>
    </row>
    <row r="4" spans="1:9" ht="11.25" customHeight="1">
      <c r="A4" s="198"/>
      <c r="B4" s="199"/>
      <c r="C4" s="199"/>
      <c r="D4" s="199"/>
      <c r="E4" s="199"/>
      <c r="F4" s="199"/>
      <c r="G4" s="199"/>
      <c r="H4" s="199"/>
      <c r="I4" s="200"/>
    </row>
    <row r="5" spans="1:9" ht="17.25" customHeight="1">
      <c r="A5" s="201"/>
      <c r="B5" s="202"/>
      <c r="C5" s="202"/>
      <c r="D5" s="202"/>
      <c r="E5" s="202"/>
      <c r="F5" s="202"/>
      <c r="G5" s="202"/>
      <c r="H5" s="202"/>
      <c r="I5" s="203"/>
    </row>
    <row r="6" spans="1:9" ht="12.75">
      <c r="A6" s="244" t="s">
        <v>0</v>
      </c>
      <c r="B6" s="245"/>
      <c r="C6" s="246" t="s">
        <v>334</v>
      </c>
      <c r="D6" s="246"/>
      <c r="E6" s="246"/>
      <c r="F6" s="246"/>
      <c r="G6" s="246"/>
      <c r="H6" s="247" t="s">
        <v>335</v>
      </c>
      <c r="I6" s="247"/>
    </row>
    <row r="7" spans="1:9" ht="12.75">
      <c r="A7" s="248"/>
      <c r="B7" s="249"/>
      <c r="C7" s="250" t="s">
        <v>336</v>
      </c>
      <c r="D7" s="246" t="s">
        <v>337</v>
      </c>
      <c r="E7" s="250" t="s">
        <v>338</v>
      </c>
      <c r="F7" s="250" t="s">
        <v>227</v>
      </c>
      <c r="G7" s="250" t="s">
        <v>244</v>
      </c>
      <c r="H7" s="247"/>
      <c r="I7" s="247"/>
    </row>
    <row r="8" spans="1:9" ht="12.75">
      <c r="A8" s="251"/>
      <c r="B8" s="252"/>
      <c r="C8" s="253"/>
      <c r="D8" s="246"/>
      <c r="E8" s="253"/>
      <c r="F8" s="253"/>
      <c r="G8" s="253"/>
      <c r="H8" s="247"/>
      <c r="I8" s="247"/>
    </row>
    <row r="9" spans="1:9" ht="2.25" customHeight="1">
      <c r="A9" s="111"/>
      <c r="B9" s="112"/>
      <c r="C9" s="112"/>
      <c r="D9" s="112"/>
      <c r="E9" s="112"/>
      <c r="F9" s="112"/>
      <c r="G9" s="112"/>
      <c r="H9" s="192"/>
      <c r="I9" s="112"/>
    </row>
    <row r="10" spans="1:9" ht="9" customHeight="1">
      <c r="A10" s="76" t="s">
        <v>415</v>
      </c>
      <c r="B10" s="4"/>
      <c r="C10" s="77">
        <f aca="true" t="shared" si="0" ref="C10:I10">+C11+C13+C29+C30+C31</f>
        <v>11283407831</v>
      </c>
      <c r="D10" s="77">
        <f>+D11+D13+D29+D30+D31</f>
        <v>83019810.37</v>
      </c>
      <c r="E10" s="77">
        <f t="shared" si="0"/>
        <v>11366427641.369999</v>
      </c>
      <c r="F10" s="77">
        <f t="shared" si="0"/>
        <v>8072766641.829999</v>
      </c>
      <c r="G10" s="77">
        <f t="shared" si="0"/>
        <v>7790986519.029999</v>
      </c>
      <c r="H10" s="274">
        <f t="shared" si="0"/>
        <v>3293660999.539999</v>
      </c>
      <c r="I10" s="275">
        <f t="shared" si="0"/>
        <v>0</v>
      </c>
    </row>
    <row r="11" spans="1:9" ht="9" customHeight="1">
      <c r="A11" s="80" t="s">
        <v>416</v>
      </c>
      <c r="B11" s="4"/>
      <c r="C11" s="81">
        <v>337168852.5</v>
      </c>
      <c r="D11" s="81">
        <v>0</v>
      </c>
      <c r="E11" s="81">
        <f>SUM(C11:D11)</f>
        <v>337168852.5</v>
      </c>
      <c r="F11" s="81">
        <v>246107758</v>
      </c>
      <c r="G11" s="81">
        <v>244265840</v>
      </c>
      <c r="H11" s="276">
        <f>+E11-F11</f>
        <v>91061094.5</v>
      </c>
      <c r="I11" s="277"/>
    </row>
    <row r="12" spans="1:9" ht="2.25" customHeight="1">
      <c r="A12" s="239"/>
      <c r="B12" s="4"/>
      <c r="C12" s="4"/>
      <c r="D12" s="4"/>
      <c r="E12" s="4"/>
      <c r="F12" s="4"/>
      <c r="G12" s="4"/>
      <c r="H12" s="276">
        <f aca="true" t="shared" si="1" ref="H12:H31">+E12-F12</f>
        <v>0</v>
      </c>
      <c r="I12" s="277"/>
    </row>
    <row r="13" spans="1:9" s="19" customFormat="1" ht="9" customHeight="1">
      <c r="A13" s="80" t="s">
        <v>417</v>
      </c>
      <c r="B13" s="21"/>
      <c r="C13" s="81">
        <f>SUM(C14:C28)</f>
        <v>7334805344.18</v>
      </c>
      <c r="D13" s="81">
        <f>SUM(D14:D28)</f>
        <v>83019810.37</v>
      </c>
      <c r="E13" s="81">
        <f>SUM(E14:E28)</f>
        <v>7417825154.549998</v>
      </c>
      <c r="F13" s="81">
        <f>SUM(F14:F28)</f>
        <v>4925933965.139999</v>
      </c>
      <c r="G13" s="81">
        <f>SUM(G14:G28)</f>
        <v>4668791017.459999</v>
      </c>
      <c r="H13" s="276">
        <f t="shared" si="1"/>
        <v>2491891189.409999</v>
      </c>
      <c r="I13" s="277"/>
    </row>
    <row r="14" spans="1:9" ht="9" customHeight="1">
      <c r="A14" s="278" t="s">
        <v>418</v>
      </c>
      <c r="B14" s="4"/>
      <c r="C14" s="81">
        <v>138588214.56</v>
      </c>
      <c r="D14" s="81">
        <v>-1722039.42</v>
      </c>
      <c r="E14" s="81">
        <f>SUM(C14:D14)</f>
        <v>136866175.14000002</v>
      </c>
      <c r="F14" s="81">
        <v>95029873.51</v>
      </c>
      <c r="G14" s="81">
        <v>89335367.09</v>
      </c>
      <c r="H14" s="276">
        <f t="shared" si="1"/>
        <v>41836301.63000001</v>
      </c>
      <c r="I14" s="277"/>
    </row>
    <row r="15" spans="1:9" ht="9" customHeight="1">
      <c r="A15" s="278" t="s">
        <v>419</v>
      </c>
      <c r="B15" s="4"/>
      <c r="C15" s="81">
        <v>353932268.52</v>
      </c>
      <c r="D15" s="81">
        <v>-723549.86</v>
      </c>
      <c r="E15" s="81">
        <f aca="true" t="shared" si="2" ref="E15:E31">SUM(C15:D15)</f>
        <v>353208718.65999997</v>
      </c>
      <c r="F15" s="81">
        <v>252870483.75</v>
      </c>
      <c r="G15" s="81">
        <v>240160427.8</v>
      </c>
      <c r="H15" s="276">
        <f>+E15-F15</f>
        <v>100338234.90999997</v>
      </c>
      <c r="I15" s="277"/>
    </row>
    <row r="16" spans="1:9" ht="9" customHeight="1">
      <c r="A16" s="278" t="s">
        <v>420</v>
      </c>
      <c r="B16" s="4"/>
      <c r="C16" s="81">
        <v>27140707.79</v>
      </c>
      <c r="D16" s="81">
        <v>212218.21</v>
      </c>
      <c r="E16" s="81">
        <f t="shared" si="2"/>
        <v>27352926</v>
      </c>
      <c r="F16" s="81">
        <v>15842132.5</v>
      </c>
      <c r="G16" s="81">
        <v>15210789.3</v>
      </c>
      <c r="H16" s="276">
        <f t="shared" si="1"/>
        <v>11510793.5</v>
      </c>
      <c r="I16" s="277"/>
    </row>
    <row r="17" spans="1:9" ht="9" customHeight="1">
      <c r="A17" s="278" t="s">
        <v>421</v>
      </c>
      <c r="B17" s="4"/>
      <c r="C17" s="81">
        <v>650846350.19</v>
      </c>
      <c r="D17" s="81">
        <v>-9540656.87</v>
      </c>
      <c r="E17" s="81">
        <f t="shared" si="2"/>
        <v>641305693.32</v>
      </c>
      <c r="F17" s="81">
        <v>407542990.54</v>
      </c>
      <c r="G17" s="81">
        <v>393610974.59</v>
      </c>
      <c r="H17" s="276">
        <f t="shared" si="1"/>
        <v>233762702.78000003</v>
      </c>
      <c r="I17" s="277"/>
    </row>
    <row r="18" spans="1:9" ht="9" customHeight="1">
      <c r="A18" s="278" t="s">
        <v>422</v>
      </c>
      <c r="B18" s="4"/>
      <c r="C18" s="81">
        <v>266820651.96</v>
      </c>
      <c r="D18" s="81">
        <v>974049.18</v>
      </c>
      <c r="E18" s="81">
        <f t="shared" si="2"/>
        <v>267794701.14000002</v>
      </c>
      <c r="F18" s="81">
        <v>49885213.78</v>
      </c>
      <c r="G18" s="81">
        <v>44953176.34</v>
      </c>
      <c r="H18" s="276">
        <f t="shared" si="1"/>
        <v>217909487.36</v>
      </c>
      <c r="I18" s="277"/>
    </row>
    <row r="19" spans="1:9" ht="9" customHeight="1">
      <c r="A19" s="278" t="s">
        <v>423</v>
      </c>
      <c r="B19" s="4"/>
      <c r="C19" s="81">
        <v>885743347.39</v>
      </c>
      <c r="D19" s="81">
        <v>133545256.91</v>
      </c>
      <c r="E19" s="81">
        <f t="shared" si="2"/>
        <v>1019288604.3</v>
      </c>
      <c r="F19" s="81">
        <v>710205517.75</v>
      </c>
      <c r="G19" s="81">
        <v>653703954.78</v>
      </c>
      <c r="H19" s="276">
        <f t="shared" si="1"/>
        <v>309083086.54999995</v>
      </c>
      <c r="I19" s="277"/>
    </row>
    <row r="20" spans="1:9" ht="9" customHeight="1">
      <c r="A20" s="278" t="s">
        <v>424</v>
      </c>
      <c r="B20" s="4"/>
      <c r="C20" s="81">
        <v>49884412.31</v>
      </c>
      <c r="D20" s="81">
        <v>-2828687.4</v>
      </c>
      <c r="E20" s="81">
        <f t="shared" si="2"/>
        <v>47055724.910000004</v>
      </c>
      <c r="F20" s="81">
        <v>27711233.43</v>
      </c>
      <c r="G20" s="81">
        <v>27324120.62</v>
      </c>
      <c r="H20" s="276">
        <f t="shared" si="1"/>
        <v>19344491.480000004</v>
      </c>
      <c r="I20" s="277"/>
    </row>
    <row r="21" spans="1:9" ht="9" customHeight="1">
      <c r="A21" s="278" t="s">
        <v>425</v>
      </c>
      <c r="B21" s="4"/>
      <c r="C21" s="81">
        <v>59328923.55</v>
      </c>
      <c r="D21" s="81">
        <v>-4996453.67</v>
      </c>
      <c r="E21" s="81">
        <f t="shared" si="2"/>
        <v>54332469.879999995</v>
      </c>
      <c r="F21" s="81">
        <v>33821815.58</v>
      </c>
      <c r="G21" s="81">
        <v>32849583.81</v>
      </c>
      <c r="H21" s="276">
        <f t="shared" si="1"/>
        <v>20510654.299999997</v>
      </c>
      <c r="I21" s="277"/>
    </row>
    <row r="22" spans="1:9" ht="9" customHeight="1">
      <c r="A22" s="278" t="s">
        <v>426</v>
      </c>
      <c r="B22" s="4"/>
      <c r="C22" s="81">
        <v>114007155.15</v>
      </c>
      <c r="D22" s="81">
        <v>524485.81</v>
      </c>
      <c r="E22" s="81">
        <f t="shared" si="2"/>
        <v>114531640.96000001</v>
      </c>
      <c r="F22" s="81">
        <v>68984030.36</v>
      </c>
      <c r="G22" s="81">
        <v>66225503.56</v>
      </c>
      <c r="H22" s="276">
        <f t="shared" si="1"/>
        <v>45547610.60000001</v>
      </c>
      <c r="I22" s="277"/>
    </row>
    <row r="23" spans="1:9" ht="9" customHeight="1">
      <c r="A23" s="278" t="s">
        <v>427</v>
      </c>
      <c r="B23" s="4"/>
      <c r="C23" s="81">
        <v>159776791.64</v>
      </c>
      <c r="D23" s="81">
        <v>-1247697.08</v>
      </c>
      <c r="E23" s="81">
        <f t="shared" si="2"/>
        <v>158529094.55999997</v>
      </c>
      <c r="F23" s="81">
        <v>96726124.26</v>
      </c>
      <c r="G23" s="81">
        <v>91133838.69</v>
      </c>
      <c r="H23" s="276">
        <f t="shared" si="1"/>
        <v>61802970.29999997</v>
      </c>
      <c r="I23" s="277"/>
    </row>
    <row r="24" spans="1:9" ht="9" customHeight="1">
      <c r="A24" s="278" t="s">
        <v>428</v>
      </c>
      <c r="B24" s="4"/>
      <c r="C24" s="81">
        <v>1276314387.1</v>
      </c>
      <c r="D24" s="81">
        <v>-5468765.91</v>
      </c>
      <c r="E24" s="81">
        <f t="shared" si="2"/>
        <v>1270845621.1899998</v>
      </c>
      <c r="F24" s="81">
        <v>383844462.31</v>
      </c>
      <c r="G24" s="81">
        <v>366297413.81</v>
      </c>
      <c r="H24" s="276">
        <f t="shared" si="1"/>
        <v>887001158.8799999</v>
      </c>
      <c r="I24" s="277"/>
    </row>
    <row r="25" spans="1:9" ht="9" customHeight="1">
      <c r="A25" s="278" t="s">
        <v>429</v>
      </c>
      <c r="B25" s="4"/>
      <c r="C25" s="81">
        <v>665202844.73</v>
      </c>
      <c r="D25" s="81">
        <v>18785876.17</v>
      </c>
      <c r="E25" s="81">
        <f t="shared" si="2"/>
        <v>683988720.9</v>
      </c>
      <c r="F25" s="81">
        <v>500102103.17</v>
      </c>
      <c r="G25" s="81">
        <v>490716086.91</v>
      </c>
      <c r="H25" s="276">
        <f t="shared" si="1"/>
        <v>183886617.72999996</v>
      </c>
      <c r="I25" s="277"/>
    </row>
    <row r="26" spans="1:9" ht="9" customHeight="1">
      <c r="A26" s="278" t="s">
        <v>430</v>
      </c>
      <c r="B26" s="4"/>
      <c r="C26" s="81">
        <v>739622947.19</v>
      </c>
      <c r="D26" s="81">
        <v>-7676443.46</v>
      </c>
      <c r="E26" s="81">
        <f t="shared" si="2"/>
        <v>731946503.73</v>
      </c>
      <c r="F26" s="81">
        <v>583696627.8</v>
      </c>
      <c r="G26" s="81">
        <v>551699176.21</v>
      </c>
      <c r="H26" s="276">
        <f t="shared" si="1"/>
        <v>148249875.93000007</v>
      </c>
      <c r="I26" s="277"/>
    </row>
    <row r="27" spans="1:9" ht="9" customHeight="1">
      <c r="A27" s="278" t="s">
        <v>431</v>
      </c>
      <c r="B27" s="4"/>
      <c r="C27" s="81">
        <v>183831310</v>
      </c>
      <c r="D27" s="81">
        <v>0</v>
      </c>
      <c r="E27" s="81">
        <f t="shared" si="2"/>
        <v>183831310</v>
      </c>
      <c r="F27" s="81">
        <v>98488260.79</v>
      </c>
      <c r="G27" s="81">
        <v>98182203.39</v>
      </c>
      <c r="H27" s="276">
        <f t="shared" si="1"/>
        <v>85343049.21</v>
      </c>
      <c r="I27" s="277"/>
    </row>
    <row r="28" spans="1:9" ht="9" customHeight="1">
      <c r="A28" s="278" t="s">
        <v>432</v>
      </c>
      <c r="B28" s="4"/>
      <c r="C28" s="81">
        <v>1763765032.1</v>
      </c>
      <c r="D28" s="81">
        <v>-36817782.24</v>
      </c>
      <c r="E28" s="81">
        <f t="shared" si="2"/>
        <v>1726947249.86</v>
      </c>
      <c r="F28" s="81">
        <v>1601183095.61</v>
      </c>
      <c r="G28" s="81">
        <v>1507388400.56</v>
      </c>
      <c r="H28" s="276">
        <f t="shared" si="1"/>
        <v>125764154.25</v>
      </c>
      <c r="I28" s="277"/>
    </row>
    <row r="29" spans="1:9" ht="9" customHeight="1">
      <c r="A29" s="80" t="s">
        <v>433</v>
      </c>
      <c r="B29" s="4"/>
      <c r="C29" s="81">
        <v>348065318.6</v>
      </c>
      <c r="D29" s="81">
        <v>0</v>
      </c>
      <c r="E29" s="81">
        <f t="shared" si="2"/>
        <v>348065318.6</v>
      </c>
      <c r="F29" s="81">
        <v>340382972.25</v>
      </c>
      <c r="G29" s="81">
        <v>340382972.25</v>
      </c>
      <c r="H29" s="276">
        <f t="shared" si="1"/>
        <v>7682346.350000024</v>
      </c>
      <c r="I29" s="277"/>
    </row>
    <row r="30" spans="1:9" ht="9" customHeight="1">
      <c r="A30" s="80" t="s">
        <v>434</v>
      </c>
      <c r="B30" s="4"/>
      <c r="C30" s="81">
        <v>896761607.72</v>
      </c>
      <c r="D30" s="81">
        <v>0</v>
      </c>
      <c r="E30" s="81">
        <f t="shared" si="2"/>
        <v>896761607.72</v>
      </c>
      <c r="F30" s="81">
        <v>709616274.87</v>
      </c>
      <c r="G30" s="81">
        <v>691489326.37</v>
      </c>
      <c r="H30" s="276">
        <f t="shared" si="1"/>
        <v>187145332.85000002</v>
      </c>
      <c r="I30" s="277"/>
    </row>
    <row r="31" spans="1:9" ht="9" customHeight="1">
      <c r="A31" s="80" t="s">
        <v>435</v>
      </c>
      <c r="B31" s="4"/>
      <c r="C31" s="81">
        <v>2366606708</v>
      </c>
      <c r="D31" s="81">
        <v>0</v>
      </c>
      <c r="E31" s="81">
        <f t="shared" si="2"/>
        <v>2366606708</v>
      </c>
      <c r="F31" s="81">
        <v>1850725671.57</v>
      </c>
      <c r="G31" s="81">
        <v>1846057362.95</v>
      </c>
      <c r="H31" s="276">
        <f t="shared" si="1"/>
        <v>515881036.43000007</v>
      </c>
      <c r="I31" s="277"/>
    </row>
    <row r="32" spans="1:9" ht="2.25" customHeight="1">
      <c r="A32" s="3"/>
      <c r="B32" s="4"/>
      <c r="C32" s="4"/>
      <c r="D32" s="4"/>
      <c r="E32" s="4"/>
      <c r="F32" s="4"/>
      <c r="G32" s="4"/>
      <c r="H32" s="14"/>
      <c r="I32" s="4"/>
    </row>
    <row r="33" spans="1:9" ht="2.25" customHeight="1">
      <c r="A33" s="3"/>
      <c r="B33" s="4"/>
      <c r="C33" s="4"/>
      <c r="D33" s="4"/>
      <c r="E33" s="4"/>
      <c r="F33" s="4"/>
      <c r="G33" s="4"/>
      <c r="H33" s="14"/>
      <c r="I33" s="4"/>
    </row>
    <row r="34" spans="1:9" ht="9" customHeight="1">
      <c r="A34" s="76" t="s">
        <v>436</v>
      </c>
      <c r="B34" s="4"/>
      <c r="C34" s="77">
        <f aca="true" t="shared" si="3" ref="C34:I34">SUM(C35:C50)</f>
        <v>11939720378</v>
      </c>
      <c r="D34" s="77">
        <f t="shared" si="3"/>
        <v>1389315826.6599998</v>
      </c>
      <c r="E34" s="77">
        <f t="shared" si="3"/>
        <v>13329036204.66</v>
      </c>
      <c r="F34" s="77">
        <f t="shared" si="3"/>
        <v>9575176637.02</v>
      </c>
      <c r="G34" s="77">
        <f t="shared" si="3"/>
        <v>9531921112.25</v>
      </c>
      <c r="H34" s="274">
        <f t="shared" si="3"/>
        <v>3753859567.640001</v>
      </c>
      <c r="I34" s="275">
        <f t="shared" si="3"/>
        <v>0</v>
      </c>
    </row>
    <row r="35" spans="1:9" ht="9" customHeight="1">
      <c r="A35" s="80" t="s">
        <v>437</v>
      </c>
      <c r="B35" s="4"/>
      <c r="C35" s="81">
        <v>2838901564</v>
      </c>
      <c r="D35" s="81">
        <v>336659764.06</v>
      </c>
      <c r="E35" s="81">
        <f>SUM(C35:D35)</f>
        <v>3175561328.06</v>
      </c>
      <c r="F35" s="81">
        <v>2953840886.15</v>
      </c>
      <c r="G35" s="81">
        <v>2953840769.71</v>
      </c>
      <c r="H35" s="276">
        <f aca="true" t="shared" si="4" ref="H35:H51">+E35-F35</f>
        <v>221720441.90999985</v>
      </c>
      <c r="I35" s="277"/>
    </row>
    <row r="36" spans="1:9" ht="9" customHeight="1">
      <c r="A36" s="80" t="s">
        <v>438</v>
      </c>
      <c r="B36" s="4"/>
      <c r="C36" s="81">
        <v>0</v>
      </c>
      <c r="D36" s="81">
        <v>0</v>
      </c>
      <c r="E36" s="81">
        <f aca="true" t="shared" si="5" ref="E36:E50">SUM(C36:D36)</f>
        <v>0</v>
      </c>
      <c r="F36" s="81">
        <v>0</v>
      </c>
      <c r="G36" s="81">
        <v>0</v>
      </c>
      <c r="H36" s="276">
        <f t="shared" si="4"/>
        <v>0</v>
      </c>
      <c r="I36" s="277"/>
    </row>
    <row r="37" spans="1:9" ht="9" customHeight="1">
      <c r="A37" s="80" t="s">
        <v>439</v>
      </c>
      <c r="B37" s="4"/>
      <c r="C37" s="81">
        <v>0</v>
      </c>
      <c r="D37" s="81">
        <v>11963464</v>
      </c>
      <c r="E37" s="81">
        <f t="shared" si="5"/>
        <v>11963464</v>
      </c>
      <c r="F37" s="81">
        <v>0</v>
      </c>
      <c r="G37" s="81">
        <v>0</v>
      </c>
      <c r="H37" s="276">
        <f t="shared" si="4"/>
        <v>11963464</v>
      </c>
      <c r="I37" s="277"/>
    </row>
    <row r="38" spans="1:9" ht="9" customHeight="1">
      <c r="A38" s="80" t="s">
        <v>440</v>
      </c>
      <c r="B38" s="4"/>
      <c r="C38" s="81">
        <v>15000000</v>
      </c>
      <c r="D38" s="81">
        <v>0</v>
      </c>
      <c r="E38" s="81">
        <f t="shared" si="5"/>
        <v>15000000</v>
      </c>
      <c r="F38" s="81">
        <v>0</v>
      </c>
      <c r="G38" s="81">
        <v>0</v>
      </c>
      <c r="H38" s="276">
        <f t="shared" si="4"/>
        <v>15000000</v>
      </c>
      <c r="I38" s="277"/>
    </row>
    <row r="39" spans="1:9" ht="9" customHeight="1">
      <c r="A39" s="80" t="s">
        <v>441</v>
      </c>
      <c r="B39" s="4"/>
      <c r="C39" s="81">
        <v>297094773</v>
      </c>
      <c r="D39" s="81">
        <v>12126150.91</v>
      </c>
      <c r="E39" s="81">
        <f t="shared" si="5"/>
        <v>309220923.91</v>
      </c>
      <c r="F39" s="81">
        <v>190448527.74</v>
      </c>
      <c r="G39" s="81">
        <v>155448527.74</v>
      </c>
      <c r="H39" s="276">
        <f t="shared" si="4"/>
        <v>118772396.17000002</v>
      </c>
      <c r="I39" s="277"/>
    </row>
    <row r="40" spans="1:9" ht="9" customHeight="1">
      <c r="A40" s="80" t="s">
        <v>442</v>
      </c>
      <c r="B40" s="4"/>
      <c r="C40" s="81">
        <v>466236898</v>
      </c>
      <c r="D40" s="81">
        <v>146950339.51</v>
      </c>
      <c r="E40" s="81">
        <f t="shared" si="5"/>
        <v>613187237.51</v>
      </c>
      <c r="F40" s="81">
        <v>146107138.87</v>
      </c>
      <c r="G40" s="81">
        <v>144513131.9</v>
      </c>
      <c r="H40" s="276">
        <f t="shared" si="4"/>
        <v>467080098.64</v>
      </c>
      <c r="I40" s="277"/>
    </row>
    <row r="41" spans="1:9" ht="9" customHeight="1">
      <c r="A41" s="80" t="s">
        <v>443</v>
      </c>
      <c r="B41" s="4"/>
      <c r="C41" s="81">
        <v>31202677</v>
      </c>
      <c r="D41" s="81">
        <v>10904081.57</v>
      </c>
      <c r="E41" s="81">
        <f t="shared" si="5"/>
        <v>42106758.57</v>
      </c>
      <c r="F41" s="81">
        <v>18099063.8</v>
      </c>
      <c r="G41" s="81">
        <v>18099063.8</v>
      </c>
      <c r="H41" s="276">
        <f t="shared" si="4"/>
        <v>24007694.77</v>
      </c>
      <c r="I41" s="277"/>
    </row>
    <row r="42" spans="1:9" ht="9" customHeight="1">
      <c r="A42" s="80" t="s">
        <v>444</v>
      </c>
      <c r="B42" s="4"/>
      <c r="C42" s="81">
        <v>0</v>
      </c>
      <c r="D42" s="81">
        <v>0</v>
      </c>
      <c r="E42" s="81">
        <f t="shared" si="5"/>
        <v>0</v>
      </c>
      <c r="F42" s="81">
        <v>0</v>
      </c>
      <c r="G42" s="81">
        <v>0</v>
      </c>
      <c r="H42" s="276">
        <f t="shared" si="4"/>
        <v>0</v>
      </c>
      <c r="I42" s="277"/>
    </row>
    <row r="43" spans="1:9" ht="9" customHeight="1">
      <c r="A43" s="80" t="s">
        <v>445</v>
      </c>
      <c r="B43" s="4"/>
      <c r="C43" s="81">
        <v>0</v>
      </c>
      <c r="D43" s="81">
        <v>0</v>
      </c>
      <c r="E43" s="81">
        <f t="shared" si="5"/>
        <v>0</v>
      </c>
      <c r="F43" s="81">
        <v>0</v>
      </c>
      <c r="G43" s="81">
        <v>0</v>
      </c>
      <c r="H43" s="276">
        <f t="shared" si="4"/>
        <v>0</v>
      </c>
      <c r="I43" s="277"/>
    </row>
    <row r="44" spans="1:9" ht="9" customHeight="1">
      <c r="A44" s="80" t="s">
        <v>446</v>
      </c>
      <c r="B44" s="4"/>
      <c r="C44" s="81">
        <v>0</v>
      </c>
      <c r="D44" s="81">
        <v>0</v>
      </c>
      <c r="E44" s="81">
        <f t="shared" si="5"/>
        <v>0</v>
      </c>
      <c r="F44" s="81">
        <v>0</v>
      </c>
      <c r="G44" s="81">
        <v>0</v>
      </c>
      <c r="H44" s="276">
        <f t="shared" si="4"/>
        <v>0</v>
      </c>
      <c r="I44" s="277"/>
    </row>
    <row r="45" spans="1:9" ht="9" customHeight="1">
      <c r="A45" s="80" t="s">
        <v>447</v>
      </c>
      <c r="B45" s="4"/>
      <c r="C45" s="81">
        <v>15000000</v>
      </c>
      <c r="D45" s="81">
        <v>0</v>
      </c>
      <c r="E45" s="81">
        <f t="shared" si="5"/>
        <v>15000000</v>
      </c>
      <c r="F45" s="81">
        <v>0</v>
      </c>
      <c r="G45" s="81">
        <v>0</v>
      </c>
      <c r="H45" s="276">
        <f t="shared" si="4"/>
        <v>15000000</v>
      </c>
      <c r="I45" s="277"/>
    </row>
    <row r="46" spans="1:9" ht="9" customHeight="1">
      <c r="A46" s="80" t="s">
        <v>448</v>
      </c>
      <c r="B46" s="4"/>
      <c r="C46" s="81">
        <v>26282116</v>
      </c>
      <c r="D46" s="81">
        <v>30643717.5</v>
      </c>
      <c r="E46" s="81">
        <f t="shared" si="5"/>
        <v>56925833.5</v>
      </c>
      <c r="F46" s="81">
        <v>26565868.56</v>
      </c>
      <c r="G46" s="81">
        <v>26565868.56</v>
      </c>
      <c r="H46" s="276">
        <f t="shared" si="4"/>
        <v>30359964.94</v>
      </c>
      <c r="I46" s="277"/>
    </row>
    <row r="47" spans="1:9" ht="9" customHeight="1">
      <c r="A47" s="80" t="s">
        <v>449</v>
      </c>
      <c r="B47" s="4"/>
      <c r="C47" s="81">
        <v>133708662</v>
      </c>
      <c r="D47" s="81">
        <v>36278425.32</v>
      </c>
      <c r="E47" s="81">
        <f t="shared" si="5"/>
        <v>169987087.32</v>
      </c>
      <c r="F47" s="81">
        <v>150980704.48</v>
      </c>
      <c r="G47" s="81">
        <v>150648544.32</v>
      </c>
      <c r="H47" s="276">
        <f t="shared" si="4"/>
        <v>19006382.840000004</v>
      </c>
      <c r="I47" s="277"/>
    </row>
    <row r="48" spans="1:9" ht="9" customHeight="1">
      <c r="A48" s="80" t="s">
        <v>450</v>
      </c>
      <c r="B48" s="4"/>
      <c r="C48" s="81">
        <v>0</v>
      </c>
      <c r="D48" s="81">
        <v>72766.17</v>
      </c>
      <c r="E48" s="81">
        <f t="shared" si="5"/>
        <v>72766.17</v>
      </c>
      <c r="F48" s="81">
        <v>72766.17</v>
      </c>
      <c r="G48" s="81">
        <v>72766.17</v>
      </c>
      <c r="H48" s="276">
        <f t="shared" si="4"/>
        <v>0</v>
      </c>
      <c r="I48" s="277"/>
    </row>
    <row r="49" spans="1:9" ht="9" customHeight="1">
      <c r="A49" s="80" t="s">
        <v>451</v>
      </c>
      <c r="B49" s="4"/>
      <c r="C49" s="81">
        <v>0</v>
      </c>
      <c r="D49" s="81">
        <v>0</v>
      </c>
      <c r="E49" s="81">
        <f t="shared" si="5"/>
        <v>0</v>
      </c>
      <c r="F49" s="81">
        <v>0</v>
      </c>
      <c r="G49" s="81">
        <v>0</v>
      </c>
      <c r="H49" s="276">
        <f t="shared" si="4"/>
        <v>0</v>
      </c>
      <c r="I49" s="277"/>
    </row>
    <row r="50" spans="1:9" ht="9" customHeight="1">
      <c r="A50" s="80" t="s">
        <v>452</v>
      </c>
      <c r="B50" s="4"/>
      <c r="C50" s="81">
        <v>8116293688</v>
      </c>
      <c r="D50" s="81">
        <v>803717117.62</v>
      </c>
      <c r="E50" s="81">
        <f t="shared" si="5"/>
        <v>8920010805.62</v>
      </c>
      <c r="F50" s="81">
        <v>6089061681.25</v>
      </c>
      <c r="G50" s="81">
        <v>6082732440.05</v>
      </c>
      <c r="H50" s="276">
        <f t="shared" si="4"/>
        <v>2830949124.370001</v>
      </c>
      <c r="I50" s="277"/>
    </row>
    <row r="51" spans="1:9" ht="2.25" customHeight="1">
      <c r="A51" s="3"/>
      <c r="B51" s="4"/>
      <c r="C51" s="4"/>
      <c r="D51" s="4"/>
      <c r="E51" s="4"/>
      <c r="F51" s="4"/>
      <c r="G51" s="4"/>
      <c r="H51" s="276">
        <f t="shared" si="4"/>
        <v>0</v>
      </c>
      <c r="I51" s="277"/>
    </row>
    <row r="52" spans="1:9" ht="2.25" customHeight="1">
      <c r="A52" s="3"/>
      <c r="B52" s="4"/>
      <c r="C52" s="4"/>
      <c r="D52" s="4"/>
      <c r="E52" s="4"/>
      <c r="F52" s="4"/>
      <c r="G52" s="4"/>
      <c r="H52" s="14"/>
      <c r="I52" s="4"/>
    </row>
    <row r="53" spans="1:9" ht="9" customHeight="1">
      <c r="A53" s="76" t="s">
        <v>413</v>
      </c>
      <c r="B53" s="4"/>
      <c r="C53" s="77">
        <f>+C10+C34</f>
        <v>23223128209</v>
      </c>
      <c r="D53" s="77">
        <f aca="true" t="shared" si="6" ref="D53:I53">+D10+D34</f>
        <v>1472335637.0299997</v>
      </c>
      <c r="E53" s="77">
        <f t="shared" si="6"/>
        <v>24695463846.03</v>
      </c>
      <c r="F53" s="77">
        <f t="shared" si="6"/>
        <v>17647943278.85</v>
      </c>
      <c r="G53" s="77">
        <f t="shared" si="6"/>
        <v>17322907631.28</v>
      </c>
      <c r="H53" s="274">
        <f t="shared" si="6"/>
        <v>7047520567.18</v>
      </c>
      <c r="I53" s="275">
        <f t="shared" si="6"/>
        <v>0</v>
      </c>
    </row>
    <row r="54" spans="1:9" ht="2.25" customHeight="1">
      <c r="A54" s="1"/>
      <c r="B54" s="5"/>
      <c r="C54" s="5"/>
      <c r="D54" s="5"/>
      <c r="E54" s="5"/>
      <c r="F54" s="5"/>
      <c r="G54" s="5"/>
      <c r="H54" s="2"/>
      <c r="I54" s="5"/>
    </row>
    <row r="55" ht="3.75" customHeight="1"/>
  </sheetData>
  <sheetProtection/>
  <mergeCells count="50">
    <mergeCell ref="H48:I48"/>
    <mergeCell ref="H49:I49"/>
    <mergeCell ref="H50:I50"/>
    <mergeCell ref="H51:I51"/>
    <mergeCell ref="H53:I53"/>
    <mergeCell ref="H42:I42"/>
    <mergeCell ref="H43:I43"/>
    <mergeCell ref="H44:I44"/>
    <mergeCell ref="H45:I45"/>
    <mergeCell ref="H46:I46"/>
    <mergeCell ref="H47:I47"/>
    <mergeCell ref="H36:I36"/>
    <mergeCell ref="H37:I37"/>
    <mergeCell ref="H38:I38"/>
    <mergeCell ref="H39:I39"/>
    <mergeCell ref="H40:I40"/>
    <mergeCell ref="H41:I41"/>
    <mergeCell ref="H28:I28"/>
    <mergeCell ref="H29:I29"/>
    <mergeCell ref="H30:I30"/>
    <mergeCell ref="H31:I31"/>
    <mergeCell ref="H34:I34"/>
    <mergeCell ref="H35:I35"/>
    <mergeCell ref="H22:I22"/>
    <mergeCell ref="H23:I23"/>
    <mergeCell ref="H24:I24"/>
    <mergeCell ref="H25:I25"/>
    <mergeCell ref="H26:I26"/>
    <mergeCell ref="H27:I27"/>
    <mergeCell ref="H16:I16"/>
    <mergeCell ref="H17:I17"/>
    <mergeCell ref="H18:I18"/>
    <mergeCell ref="H19:I19"/>
    <mergeCell ref="H20:I20"/>
    <mergeCell ref="H21:I21"/>
    <mergeCell ref="H10:I10"/>
    <mergeCell ref="H11:I11"/>
    <mergeCell ref="H12:I12"/>
    <mergeCell ref="H13:I13"/>
    <mergeCell ref="H14:I14"/>
    <mergeCell ref="H15:I15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2755905511811024" right="0.1968503937007874" top="0.5905511811023623" bottom="0.5905511811023623" header="0" footer="0"/>
  <pageSetup fitToHeight="1" fitToWidth="1" horizontalDpi="600" verticalDpi="600" orientation="portrait" scale="89" r:id="rId1"/>
  <ignoredErrors>
    <ignoredError sqref="C13:G1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93"/>
  <sheetViews>
    <sheetView showGridLines="0" zoomScalePageLayoutView="0" workbookViewId="0" topLeftCell="A1">
      <selection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7109375" style="0" customWidth="1"/>
    <col min="4" max="4" width="12.00390625" style="0" customWidth="1"/>
    <col min="5" max="5" width="13.7109375" style="0" customWidth="1"/>
    <col min="6" max="6" width="12.8515625" style="0" customWidth="1"/>
    <col min="7" max="7" width="12.7109375" style="0" customWidth="1"/>
    <col min="8" max="8" width="7.57421875" style="0" customWidth="1"/>
    <col min="9" max="9" width="5.7109375" style="0" customWidth="1"/>
  </cols>
  <sheetData>
    <row r="1" spans="1:9" ht="12" customHeight="1">
      <c r="A1" s="195" t="s">
        <v>453</v>
      </c>
      <c r="B1" s="196"/>
      <c r="C1" s="196"/>
      <c r="D1" s="196"/>
      <c r="E1" s="196"/>
      <c r="F1" s="196"/>
      <c r="G1" s="196"/>
      <c r="H1" s="196"/>
      <c r="I1" s="197"/>
    </row>
    <row r="2" spans="1:9" ht="11.25" customHeight="1">
      <c r="A2" s="198"/>
      <c r="B2" s="199"/>
      <c r="C2" s="199"/>
      <c r="D2" s="199"/>
      <c r="E2" s="199"/>
      <c r="F2" s="199"/>
      <c r="G2" s="199"/>
      <c r="H2" s="199"/>
      <c r="I2" s="200"/>
    </row>
    <row r="3" spans="1:9" ht="11.25" customHeight="1">
      <c r="A3" s="198"/>
      <c r="B3" s="199"/>
      <c r="C3" s="199"/>
      <c r="D3" s="199"/>
      <c r="E3" s="199"/>
      <c r="F3" s="199"/>
      <c r="G3" s="199"/>
      <c r="H3" s="199"/>
      <c r="I3" s="200"/>
    </row>
    <row r="4" spans="1:9" ht="11.25" customHeight="1">
      <c r="A4" s="198"/>
      <c r="B4" s="199"/>
      <c r="C4" s="199"/>
      <c r="D4" s="199"/>
      <c r="E4" s="199"/>
      <c r="F4" s="199"/>
      <c r="G4" s="199"/>
      <c r="H4" s="199"/>
      <c r="I4" s="200"/>
    </row>
    <row r="5" spans="1:9" ht="15.75" customHeight="1">
      <c r="A5" s="201"/>
      <c r="B5" s="202"/>
      <c r="C5" s="202"/>
      <c r="D5" s="202"/>
      <c r="E5" s="202"/>
      <c r="F5" s="202"/>
      <c r="G5" s="202"/>
      <c r="H5" s="202"/>
      <c r="I5" s="203"/>
    </row>
    <row r="6" spans="1:9" ht="12.75">
      <c r="A6" s="244" t="s">
        <v>0</v>
      </c>
      <c r="B6" s="245"/>
      <c r="C6" s="246" t="s">
        <v>334</v>
      </c>
      <c r="D6" s="246"/>
      <c r="E6" s="246"/>
      <c r="F6" s="246"/>
      <c r="G6" s="246"/>
      <c r="H6" s="247" t="s">
        <v>335</v>
      </c>
      <c r="I6" s="247"/>
    </row>
    <row r="7" spans="1:9" ht="12.75">
      <c r="A7" s="248"/>
      <c r="B7" s="249"/>
      <c r="C7" s="250" t="s">
        <v>336</v>
      </c>
      <c r="D7" s="246" t="s">
        <v>337</v>
      </c>
      <c r="E7" s="250" t="s">
        <v>338</v>
      </c>
      <c r="F7" s="250" t="s">
        <v>227</v>
      </c>
      <c r="G7" s="250" t="s">
        <v>244</v>
      </c>
      <c r="H7" s="247"/>
      <c r="I7" s="247"/>
    </row>
    <row r="8" spans="1:9" ht="12.75">
      <c r="A8" s="251"/>
      <c r="B8" s="252"/>
      <c r="C8" s="253"/>
      <c r="D8" s="246"/>
      <c r="E8" s="253"/>
      <c r="F8" s="253"/>
      <c r="G8" s="253"/>
      <c r="H8" s="247"/>
      <c r="I8" s="247"/>
    </row>
    <row r="9" spans="1:9" ht="2.25" customHeight="1">
      <c r="A9" s="111"/>
      <c r="B9" s="112"/>
      <c r="C9" s="112"/>
      <c r="D9" s="112"/>
      <c r="E9" s="112"/>
      <c r="F9" s="112"/>
      <c r="G9" s="112"/>
      <c r="H9" s="192"/>
      <c r="I9" s="112"/>
    </row>
    <row r="10" spans="1:9" ht="2.25" customHeight="1">
      <c r="A10" s="3"/>
      <c r="B10" s="4"/>
      <c r="C10" s="4"/>
      <c r="D10" s="4"/>
      <c r="E10" s="4"/>
      <c r="F10" s="4"/>
      <c r="G10" s="4"/>
      <c r="H10" s="14"/>
      <c r="I10" s="4"/>
    </row>
    <row r="11" spans="1:9" ht="9" customHeight="1">
      <c r="A11" s="76" t="s">
        <v>454</v>
      </c>
      <c r="B11" s="4"/>
      <c r="C11" s="77">
        <f>+C13+C23+C32+C43</f>
        <v>11283407831</v>
      </c>
      <c r="D11" s="77">
        <f aca="true" t="shared" si="0" ref="D11:I11">+D13+D23+D32+D43</f>
        <v>83019810.37000003</v>
      </c>
      <c r="E11" s="77">
        <f>+E13+E23+E32+E43</f>
        <v>11366427641.37</v>
      </c>
      <c r="F11" s="77">
        <f t="shared" si="0"/>
        <v>8072766641.83</v>
      </c>
      <c r="G11" s="77">
        <f t="shared" si="0"/>
        <v>7790986519.030001</v>
      </c>
      <c r="H11" s="274">
        <f t="shared" si="0"/>
        <v>3293660999.5400004</v>
      </c>
      <c r="I11" s="275">
        <f t="shared" si="0"/>
        <v>0</v>
      </c>
    </row>
    <row r="12" spans="1:9" ht="2.25" customHeight="1">
      <c r="A12" s="3"/>
      <c r="B12" s="4"/>
      <c r="C12" s="4"/>
      <c r="D12" s="4"/>
      <c r="E12" s="4"/>
      <c r="F12" s="4"/>
      <c r="G12" s="4"/>
      <c r="H12" s="14"/>
      <c r="I12" s="4"/>
    </row>
    <row r="13" spans="1:9" s="19" customFormat="1" ht="9" customHeight="1">
      <c r="A13" s="76" t="s">
        <v>455</v>
      </c>
      <c r="B13" s="85"/>
      <c r="C13" s="77">
        <f aca="true" t="shared" si="1" ref="C13:I13">SUM(C14:C21)</f>
        <v>3814269622.5700006</v>
      </c>
      <c r="D13" s="77">
        <f t="shared" si="1"/>
        <v>-30921625.740000002</v>
      </c>
      <c r="E13" s="77">
        <f t="shared" si="1"/>
        <v>3783347996.83</v>
      </c>
      <c r="F13" s="77">
        <f t="shared" si="1"/>
        <v>2961696585.5799994</v>
      </c>
      <c r="G13" s="77">
        <f t="shared" si="1"/>
        <v>2854510001.42</v>
      </c>
      <c r="H13" s="274">
        <f t="shared" si="1"/>
        <v>821651411.2500002</v>
      </c>
      <c r="I13" s="275">
        <f t="shared" si="1"/>
        <v>0</v>
      </c>
    </row>
    <row r="14" spans="1:9" s="19" customFormat="1" ht="9" customHeight="1">
      <c r="A14" s="80" t="s">
        <v>456</v>
      </c>
      <c r="B14" s="21"/>
      <c r="C14" s="81">
        <v>337546852.5</v>
      </c>
      <c r="D14" s="81">
        <v>0</v>
      </c>
      <c r="E14" s="81">
        <f>SUM(C14:D14)</f>
        <v>337546852.5</v>
      </c>
      <c r="F14" s="81">
        <v>246760158</v>
      </c>
      <c r="G14" s="81">
        <v>244918240</v>
      </c>
      <c r="H14" s="276">
        <f>+E14-F14</f>
        <v>90786694.5</v>
      </c>
      <c r="I14" s="277"/>
    </row>
    <row r="15" spans="1:9" s="19" customFormat="1" ht="9" customHeight="1">
      <c r="A15" s="80" t="s">
        <v>457</v>
      </c>
      <c r="B15" s="21"/>
      <c r="C15" s="81">
        <v>1162085699.88</v>
      </c>
      <c r="D15" s="81">
        <v>-5626019.31</v>
      </c>
      <c r="E15" s="81">
        <f aca="true" t="shared" si="2" ref="E15:E21">SUM(C15:D15)</f>
        <v>1156459680.5700002</v>
      </c>
      <c r="F15" s="81">
        <v>947378552.43</v>
      </c>
      <c r="G15" s="81">
        <v>928287990.17</v>
      </c>
      <c r="H15" s="276">
        <f aca="true" t="shared" si="3" ref="H15:H21">+E15-F15</f>
        <v>209081128.14000022</v>
      </c>
      <c r="I15" s="277"/>
    </row>
    <row r="16" spans="1:9" s="19" customFormat="1" ht="9" customHeight="1">
      <c r="A16" s="80" t="s">
        <v>458</v>
      </c>
      <c r="B16" s="21"/>
      <c r="C16" s="81">
        <v>516262668.49</v>
      </c>
      <c r="D16" s="81">
        <v>25673026.08</v>
      </c>
      <c r="E16" s="81">
        <f t="shared" si="2"/>
        <v>541935694.57</v>
      </c>
      <c r="F16" s="81">
        <v>350122793.76</v>
      </c>
      <c r="G16" s="81">
        <v>337597180.94</v>
      </c>
      <c r="H16" s="276">
        <f t="shared" si="3"/>
        <v>191812900.81000006</v>
      </c>
      <c r="I16" s="277"/>
    </row>
    <row r="17" spans="1:9" s="19" customFormat="1" ht="9" customHeight="1">
      <c r="A17" s="80" t="s">
        <v>459</v>
      </c>
      <c r="B17" s="21"/>
      <c r="C17" s="81">
        <v>0</v>
      </c>
      <c r="D17" s="81">
        <v>0</v>
      </c>
      <c r="E17" s="81">
        <f t="shared" si="2"/>
        <v>0</v>
      </c>
      <c r="F17" s="81">
        <v>0</v>
      </c>
      <c r="G17" s="81">
        <v>0</v>
      </c>
      <c r="H17" s="276">
        <f t="shared" si="3"/>
        <v>0</v>
      </c>
      <c r="I17" s="277"/>
    </row>
    <row r="18" spans="1:9" s="19" customFormat="1" ht="9" customHeight="1">
      <c r="A18" s="80" t="s">
        <v>460</v>
      </c>
      <c r="B18" s="21"/>
      <c r="C18" s="81">
        <v>775393985.97</v>
      </c>
      <c r="D18" s="81">
        <v>-29882465.7</v>
      </c>
      <c r="E18" s="81">
        <f t="shared" si="2"/>
        <v>745511520.27</v>
      </c>
      <c r="F18" s="81">
        <v>559874755.06</v>
      </c>
      <c r="G18" s="81">
        <v>534340450.04</v>
      </c>
      <c r="H18" s="276">
        <f t="shared" si="3"/>
        <v>185636765.21000004</v>
      </c>
      <c r="I18" s="277"/>
    </row>
    <row r="19" spans="1:9" s="19" customFormat="1" ht="9" customHeight="1">
      <c r="A19" s="80" t="s">
        <v>461</v>
      </c>
      <c r="B19" s="21"/>
      <c r="C19" s="81">
        <v>0</v>
      </c>
      <c r="D19" s="81">
        <v>0</v>
      </c>
      <c r="E19" s="81">
        <f t="shared" si="2"/>
        <v>0</v>
      </c>
      <c r="F19" s="81">
        <v>0</v>
      </c>
      <c r="G19" s="81">
        <v>0</v>
      </c>
      <c r="H19" s="276">
        <f t="shared" si="3"/>
        <v>0</v>
      </c>
      <c r="I19" s="277"/>
    </row>
    <row r="20" spans="1:9" s="19" customFormat="1" ht="9" customHeight="1">
      <c r="A20" s="80" t="s">
        <v>462</v>
      </c>
      <c r="B20" s="21"/>
      <c r="C20" s="81">
        <v>665070177.47</v>
      </c>
      <c r="D20" s="81">
        <v>-11821127.25</v>
      </c>
      <c r="E20" s="81">
        <f t="shared" si="2"/>
        <v>653249050.22</v>
      </c>
      <c r="F20" s="81">
        <v>483709049.44</v>
      </c>
      <c r="G20" s="81">
        <v>468417701.81</v>
      </c>
      <c r="H20" s="276">
        <f t="shared" si="3"/>
        <v>169540000.78000003</v>
      </c>
      <c r="I20" s="277"/>
    </row>
    <row r="21" spans="1:9" s="19" customFormat="1" ht="9" customHeight="1">
      <c r="A21" s="80" t="s">
        <v>463</v>
      </c>
      <c r="B21" s="21"/>
      <c r="C21" s="81">
        <v>357910238.26</v>
      </c>
      <c r="D21" s="81">
        <v>-9265039.56</v>
      </c>
      <c r="E21" s="81">
        <f t="shared" si="2"/>
        <v>348645198.7</v>
      </c>
      <c r="F21" s="81">
        <v>373851276.89</v>
      </c>
      <c r="G21" s="81">
        <v>340948438.46</v>
      </c>
      <c r="H21" s="276">
        <f t="shared" si="3"/>
        <v>-25206078.189999998</v>
      </c>
      <c r="I21" s="277"/>
    </row>
    <row r="22" spans="1:9" s="19" customFormat="1" ht="2.25" customHeight="1">
      <c r="A22" s="194"/>
      <c r="B22" s="21"/>
      <c r="C22" s="21"/>
      <c r="D22" s="21"/>
      <c r="E22" s="21"/>
      <c r="F22" s="21"/>
      <c r="G22" s="21"/>
      <c r="H22" s="22"/>
      <c r="I22" s="21"/>
    </row>
    <row r="23" spans="1:9" s="19" customFormat="1" ht="9" customHeight="1">
      <c r="A23" s="76" t="s">
        <v>464</v>
      </c>
      <c r="B23" s="85"/>
      <c r="C23" s="77">
        <f aca="true" t="shared" si="4" ref="C23:I23">SUM(C24:C30)</f>
        <v>4039730039.52</v>
      </c>
      <c r="D23" s="77">
        <f t="shared" si="4"/>
        <v>-105116380.38</v>
      </c>
      <c r="E23" s="77">
        <f t="shared" si="4"/>
        <v>3934613659.1400003</v>
      </c>
      <c r="F23" s="77">
        <f t="shared" si="4"/>
        <v>2662320359.0699997</v>
      </c>
      <c r="G23" s="77">
        <f t="shared" si="4"/>
        <v>2538824559.12</v>
      </c>
      <c r="H23" s="274">
        <f t="shared" si="4"/>
        <v>1272293300.0700002</v>
      </c>
      <c r="I23" s="275">
        <f t="shared" si="4"/>
        <v>0</v>
      </c>
    </row>
    <row r="24" spans="1:9" s="19" customFormat="1" ht="9" customHeight="1">
      <c r="A24" s="80" t="s">
        <v>465</v>
      </c>
      <c r="B24" s="21"/>
      <c r="C24" s="81">
        <v>28252574.8</v>
      </c>
      <c r="D24" s="81">
        <v>1619479.79</v>
      </c>
      <c r="E24" s="81">
        <f>SUM(C24:D24)</f>
        <v>29872054.59</v>
      </c>
      <c r="F24" s="81">
        <v>19380309.39</v>
      </c>
      <c r="G24" s="81">
        <v>18366514.37</v>
      </c>
      <c r="H24" s="276">
        <f aca="true" t="shared" si="5" ref="H24:H30">+E24-F24</f>
        <v>10491745.2</v>
      </c>
      <c r="I24" s="277"/>
    </row>
    <row r="25" spans="1:9" s="19" customFormat="1" ht="9" customHeight="1">
      <c r="A25" s="80" t="s">
        <v>466</v>
      </c>
      <c r="B25" s="21"/>
      <c r="C25" s="81">
        <v>1274955225.29</v>
      </c>
      <c r="D25" s="81">
        <v>-306461214.77</v>
      </c>
      <c r="E25" s="81">
        <f aca="true" t="shared" si="6" ref="E25:E30">SUM(C25:D25)</f>
        <v>968494010.52</v>
      </c>
      <c r="F25" s="81">
        <v>252198789.83</v>
      </c>
      <c r="G25" s="81">
        <v>244600850.38</v>
      </c>
      <c r="H25" s="276">
        <f t="shared" si="5"/>
        <v>716295220.6899999</v>
      </c>
      <c r="I25" s="277"/>
    </row>
    <row r="26" spans="1:9" s="19" customFormat="1" ht="9" customHeight="1">
      <c r="A26" s="80" t="s">
        <v>467</v>
      </c>
      <c r="B26" s="21"/>
      <c r="C26" s="81">
        <v>322302212.5</v>
      </c>
      <c r="D26" s="81">
        <v>22709205</v>
      </c>
      <c r="E26" s="81">
        <f t="shared" si="6"/>
        <v>345011417.5</v>
      </c>
      <c r="F26" s="81">
        <v>477538204.9</v>
      </c>
      <c r="G26" s="81">
        <v>471223836.06</v>
      </c>
      <c r="H26" s="276">
        <f t="shared" si="5"/>
        <v>-132526787.39999998</v>
      </c>
      <c r="I26" s="277"/>
    </row>
    <row r="27" spans="1:9" s="19" customFormat="1" ht="9" customHeight="1">
      <c r="A27" s="80" t="s">
        <v>468</v>
      </c>
      <c r="B27" s="21"/>
      <c r="C27" s="81">
        <v>244326505.7</v>
      </c>
      <c r="D27" s="81">
        <v>9236772.53</v>
      </c>
      <c r="E27" s="81">
        <f t="shared" si="6"/>
        <v>253563278.23</v>
      </c>
      <c r="F27" s="81">
        <v>239227558.79</v>
      </c>
      <c r="G27" s="81">
        <v>231847664.66</v>
      </c>
      <c r="H27" s="276">
        <f t="shared" si="5"/>
        <v>14335719.439999998</v>
      </c>
      <c r="I27" s="277"/>
    </row>
    <row r="28" spans="1:9" s="19" customFormat="1" ht="9" customHeight="1">
      <c r="A28" s="80" t="s">
        <v>469</v>
      </c>
      <c r="B28" s="21"/>
      <c r="C28" s="81">
        <v>1423457212.9</v>
      </c>
      <c r="D28" s="81">
        <v>90016898.22</v>
      </c>
      <c r="E28" s="81">
        <f t="shared" si="6"/>
        <v>1513474111.1200001</v>
      </c>
      <c r="F28" s="81">
        <v>1155616092</v>
      </c>
      <c r="G28" s="81">
        <v>1137786661.95</v>
      </c>
      <c r="H28" s="276">
        <f t="shared" si="5"/>
        <v>357858019.1200001</v>
      </c>
      <c r="I28" s="277"/>
    </row>
    <row r="29" spans="1:9" s="19" customFormat="1" ht="9" customHeight="1">
      <c r="A29" s="80" t="s">
        <v>470</v>
      </c>
      <c r="B29" s="21"/>
      <c r="C29" s="81">
        <v>746436308.33</v>
      </c>
      <c r="D29" s="81">
        <v>77762478.85</v>
      </c>
      <c r="E29" s="81">
        <f t="shared" si="6"/>
        <v>824198787.1800001</v>
      </c>
      <c r="F29" s="81">
        <v>518359404.16</v>
      </c>
      <c r="G29" s="81">
        <v>434999031.7</v>
      </c>
      <c r="H29" s="276">
        <f t="shared" si="5"/>
        <v>305839383.02000004</v>
      </c>
      <c r="I29" s="277"/>
    </row>
    <row r="30" spans="1:9" s="19" customFormat="1" ht="9" customHeight="1">
      <c r="A30" s="80" t="s">
        <v>471</v>
      </c>
      <c r="B30" s="21"/>
      <c r="C30" s="81">
        <v>0</v>
      </c>
      <c r="D30" s="81">
        <v>0</v>
      </c>
      <c r="E30" s="81">
        <f t="shared" si="6"/>
        <v>0</v>
      </c>
      <c r="F30" s="81">
        <v>0</v>
      </c>
      <c r="G30" s="81">
        <v>0</v>
      </c>
      <c r="H30" s="276">
        <f t="shared" si="5"/>
        <v>0</v>
      </c>
      <c r="I30" s="277"/>
    </row>
    <row r="31" spans="1:9" s="19" customFormat="1" ht="2.25" customHeight="1">
      <c r="A31" s="194"/>
      <c r="B31" s="21"/>
      <c r="C31" s="21"/>
      <c r="D31" s="21"/>
      <c r="E31" s="21"/>
      <c r="F31" s="21"/>
      <c r="G31" s="21"/>
      <c r="H31" s="22"/>
      <c r="I31" s="21"/>
    </row>
    <row r="32" spans="1:9" s="19" customFormat="1" ht="9" customHeight="1">
      <c r="A32" s="76" t="s">
        <v>472</v>
      </c>
      <c r="B32" s="85"/>
      <c r="C32" s="77">
        <f aca="true" t="shared" si="7" ref="C32:I32">SUM(C33:C41)</f>
        <v>571432800.8599999</v>
      </c>
      <c r="D32" s="77">
        <f t="shared" si="7"/>
        <v>219057816.49000004</v>
      </c>
      <c r="E32" s="77">
        <f t="shared" si="7"/>
        <v>790490617.3500001</v>
      </c>
      <c r="F32" s="77">
        <f t="shared" si="7"/>
        <v>318891519.34000003</v>
      </c>
      <c r="G32" s="77">
        <f t="shared" si="7"/>
        <v>272462089.27000004</v>
      </c>
      <c r="H32" s="274">
        <f t="shared" si="7"/>
        <v>471599098.01000005</v>
      </c>
      <c r="I32" s="275">
        <f t="shared" si="7"/>
        <v>0</v>
      </c>
    </row>
    <row r="33" spans="1:9" s="19" customFormat="1" ht="9" customHeight="1">
      <c r="A33" s="80" t="s">
        <v>473</v>
      </c>
      <c r="B33" s="21"/>
      <c r="C33" s="81">
        <v>123037117.43</v>
      </c>
      <c r="D33" s="81">
        <v>951070.92</v>
      </c>
      <c r="E33" s="81">
        <f>SUM(C33:D33)</f>
        <v>123988188.35000001</v>
      </c>
      <c r="F33" s="81">
        <v>77452956.85</v>
      </c>
      <c r="G33" s="81">
        <v>74778006.03</v>
      </c>
      <c r="H33" s="276">
        <f aca="true" t="shared" si="8" ref="H33:H41">+E33-F33</f>
        <v>46535231.500000015</v>
      </c>
      <c r="I33" s="277"/>
    </row>
    <row r="34" spans="1:9" s="19" customFormat="1" ht="9" customHeight="1">
      <c r="A34" s="80" t="s">
        <v>474</v>
      </c>
      <c r="B34" s="21"/>
      <c r="C34" s="81">
        <v>109856387.46</v>
      </c>
      <c r="D34" s="81">
        <v>35117.41</v>
      </c>
      <c r="E34" s="81">
        <f aca="true" t="shared" si="9" ref="E34:E39">SUM(C34:D34)</f>
        <v>109891504.86999999</v>
      </c>
      <c r="F34" s="81">
        <v>67314022.01</v>
      </c>
      <c r="G34" s="81">
        <v>63330931.18</v>
      </c>
      <c r="H34" s="276">
        <f t="shared" si="8"/>
        <v>42577482.859999985</v>
      </c>
      <c r="I34" s="277"/>
    </row>
    <row r="35" spans="1:9" s="19" customFormat="1" ht="9" customHeight="1">
      <c r="A35" s="80" t="s">
        <v>475</v>
      </c>
      <c r="B35" s="21"/>
      <c r="C35" s="81">
        <v>0</v>
      </c>
      <c r="D35" s="81">
        <v>0</v>
      </c>
      <c r="E35" s="81">
        <f t="shared" si="9"/>
        <v>0</v>
      </c>
      <c r="F35" s="81">
        <v>0</v>
      </c>
      <c r="G35" s="81">
        <v>0</v>
      </c>
      <c r="H35" s="276">
        <f t="shared" si="8"/>
        <v>0</v>
      </c>
      <c r="I35" s="277"/>
    </row>
    <row r="36" spans="1:9" s="19" customFormat="1" ht="9" customHeight="1">
      <c r="A36" s="80" t="s">
        <v>476</v>
      </c>
      <c r="B36" s="21"/>
      <c r="C36" s="81">
        <v>0</v>
      </c>
      <c r="D36" s="81">
        <v>0</v>
      </c>
      <c r="E36" s="81">
        <f t="shared" si="9"/>
        <v>0</v>
      </c>
      <c r="F36" s="81">
        <v>0</v>
      </c>
      <c r="G36" s="81">
        <v>0</v>
      </c>
      <c r="H36" s="276">
        <f t="shared" si="8"/>
        <v>0</v>
      </c>
      <c r="I36" s="277"/>
    </row>
    <row r="37" spans="1:9" s="19" customFormat="1" ht="9" customHeight="1">
      <c r="A37" s="80" t="s">
        <v>477</v>
      </c>
      <c r="B37" s="21"/>
      <c r="C37" s="81">
        <v>107829287.53</v>
      </c>
      <c r="D37" s="81">
        <v>223245169.05</v>
      </c>
      <c r="E37" s="81">
        <f t="shared" si="9"/>
        <v>331074456.58000004</v>
      </c>
      <c r="F37" s="81">
        <v>77902381.05</v>
      </c>
      <c r="G37" s="81">
        <v>65608146.94</v>
      </c>
      <c r="H37" s="276">
        <f t="shared" si="8"/>
        <v>253172075.53000003</v>
      </c>
      <c r="I37" s="277"/>
    </row>
    <row r="38" spans="1:9" s="19" customFormat="1" ht="9" customHeight="1">
      <c r="A38" s="80" t="s">
        <v>478</v>
      </c>
      <c r="B38" s="21"/>
      <c r="C38" s="81">
        <v>0</v>
      </c>
      <c r="D38" s="81">
        <v>0</v>
      </c>
      <c r="E38" s="81">
        <f t="shared" si="9"/>
        <v>0</v>
      </c>
      <c r="F38" s="81">
        <v>0</v>
      </c>
      <c r="G38" s="81">
        <v>0</v>
      </c>
      <c r="H38" s="276">
        <f t="shared" si="8"/>
        <v>0</v>
      </c>
      <c r="I38" s="277"/>
    </row>
    <row r="39" spans="1:9" s="19" customFormat="1" ht="9" customHeight="1">
      <c r="A39" s="80" t="s">
        <v>479</v>
      </c>
      <c r="B39" s="21"/>
      <c r="C39" s="81">
        <v>219900084.94</v>
      </c>
      <c r="D39" s="81">
        <v>-5173540.89</v>
      </c>
      <c r="E39" s="81">
        <f t="shared" si="9"/>
        <v>214726544.05</v>
      </c>
      <c r="F39" s="81">
        <v>90001022.89</v>
      </c>
      <c r="G39" s="81">
        <v>62723868.58</v>
      </c>
      <c r="H39" s="276">
        <f t="shared" si="8"/>
        <v>124725521.16000001</v>
      </c>
      <c r="I39" s="277"/>
    </row>
    <row r="40" spans="1:9" s="19" customFormat="1" ht="9" customHeight="1">
      <c r="A40" s="80" t="s">
        <v>480</v>
      </c>
      <c r="B40" s="21"/>
      <c r="C40" s="81">
        <v>10809923.5</v>
      </c>
      <c r="D40" s="81">
        <v>0</v>
      </c>
      <c r="E40" s="81">
        <f>SUM(C40:D40)</f>
        <v>10809923.5</v>
      </c>
      <c r="F40" s="81">
        <v>6221136.54</v>
      </c>
      <c r="G40" s="81">
        <v>6021136.54</v>
      </c>
      <c r="H40" s="276">
        <f t="shared" si="8"/>
        <v>4588786.96</v>
      </c>
      <c r="I40" s="277"/>
    </row>
    <row r="41" spans="1:9" s="19" customFormat="1" ht="9" customHeight="1">
      <c r="A41" s="80" t="s">
        <v>481</v>
      </c>
      <c r="B41" s="21"/>
      <c r="C41" s="81">
        <v>0</v>
      </c>
      <c r="D41" s="81">
        <v>0</v>
      </c>
      <c r="E41" s="81">
        <f>SUM(C41:D41)</f>
        <v>0</v>
      </c>
      <c r="F41" s="81">
        <v>0</v>
      </c>
      <c r="G41" s="81">
        <v>0</v>
      </c>
      <c r="H41" s="276">
        <f t="shared" si="8"/>
        <v>0</v>
      </c>
      <c r="I41" s="277"/>
    </row>
    <row r="42" spans="1:9" s="19" customFormat="1" ht="2.25" customHeight="1">
      <c r="A42" s="194"/>
      <c r="B42" s="21"/>
      <c r="C42" s="21"/>
      <c r="D42" s="21"/>
      <c r="E42" s="21"/>
      <c r="F42" s="21"/>
      <c r="G42" s="21"/>
      <c r="H42" s="22"/>
      <c r="I42" s="21"/>
    </row>
    <row r="43" spans="1:9" s="19" customFormat="1" ht="9" customHeight="1">
      <c r="A43" s="76" t="s">
        <v>482</v>
      </c>
      <c r="B43" s="85"/>
      <c r="C43" s="77">
        <f aca="true" t="shared" si="10" ref="C43:I43">SUM(C44:C48)</f>
        <v>2857975368.05</v>
      </c>
      <c r="D43" s="77">
        <f t="shared" si="10"/>
        <v>0</v>
      </c>
      <c r="E43" s="77">
        <f t="shared" si="10"/>
        <v>2857975368.05</v>
      </c>
      <c r="F43" s="77">
        <f t="shared" si="10"/>
        <v>2129858177.84</v>
      </c>
      <c r="G43" s="77">
        <f t="shared" si="10"/>
        <v>2125189869.22</v>
      </c>
      <c r="H43" s="274">
        <f t="shared" si="10"/>
        <v>728117190.21</v>
      </c>
      <c r="I43" s="275">
        <f t="shared" si="10"/>
        <v>0</v>
      </c>
    </row>
    <row r="44" spans="1:9" s="19" customFormat="1" ht="9" customHeight="1">
      <c r="A44" s="80" t="s">
        <v>483</v>
      </c>
      <c r="B44" s="21"/>
      <c r="C44" s="81">
        <v>491368660.05</v>
      </c>
      <c r="D44" s="81">
        <v>0</v>
      </c>
      <c r="E44" s="81">
        <f>SUM(C44:D44)</f>
        <v>491368660.05</v>
      </c>
      <c r="F44" s="81">
        <v>279132506.27</v>
      </c>
      <c r="G44" s="81">
        <v>279132506.27</v>
      </c>
      <c r="H44" s="276">
        <f aca="true" t="shared" si="11" ref="H44:H50">+E44-F44</f>
        <v>212236153.78000003</v>
      </c>
      <c r="I44" s="277"/>
    </row>
    <row r="45" spans="1:9" s="19" customFormat="1" ht="9" customHeight="1">
      <c r="A45" s="279" t="s">
        <v>484</v>
      </c>
      <c r="B45" s="21"/>
      <c r="C45" s="280">
        <v>2366606708</v>
      </c>
      <c r="D45" s="281">
        <v>0</v>
      </c>
      <c r="E45" s="281">
        <f>SUM(C45:D46)</f>
        <v>2366606708</v>
      </c>
      <c r="F45" s="281">
        <v>1850725671.57</v>
      </c>
      <c r="G45" s="281">
        <v>1846057362.95</v>
      </c>
      <c r="H45" s="276">
        <f t="shared" si="11"/>
        <v>515881036.43000007</v>
      </c>
      <c r="I45" s="277"/>
    </row>
    <row r="46" spans="1:9" s="19" customFormat="1" ht="9" customHeight="1">
      <c r="A46" s="279"/>
      <c r="B46" s="21"/>
      <c r="C46" s="280"/>
      <c r="D46" s="281"/>
      <c r="E46" s="281"/>
      <c r="F46" s="281"/>
      <c r="G46" s="281"/>
      <c r="H46" s="276">
        <f t="shared" si="11"/>
        <v>0</v>
      </c>
      <c r="I46" s="277"/>
    </row>
    <row r="47" spans="1:9" s="19" customFormat="1" ht="9" customHeight="1">
      <c r="A47" s="80" t="s">
        <v>485</v>
      </c>
      <c r="B47" s="21"/>
      <c r="C47" s="81">
        <v>0</v>
      </c>
      <c r="D47" s="81">
        <v>0</v>
      </c>
      <c r="E47" s="81">
        <f>SUM(C47:D47)</f>
        <v>0</v>
      </c>
      <c r="F47" s="81">
        <v>0</v>
      </c>
      <c r="G47" s="81">
        <v>0</v>
      </c>
      <c r="H47" s="276">
        <f t="shared" si="11"/>
        <v>0</v>
      </c>
      <c r="I47" s="277"/>
    </row>
    <row r="48" spans="1:9" s="19" customFormat="1" ht="9" customHeight="1">
      <c r="A48" s="80" t="s">
        <v>486</v>
      </c>
      <c r="B48" s="21"/>
      <c r="C48" s="81">
        <v>0</v>
      </c>
      <c r="D48" s="81">
        <v>0</v>
      </c>
      <c r="E48" s="81">
        <f>SUM(C48:D48)</f>
        <v>0</v>
      </c>
      <c r="F48" s="81">
        <v>0</v>
      </c>
      <c r="G48" s="81">
        <v>0</v>
      </c>
      <c r="H48" s="276">
        <f t="shared" si="11"/>
        <v>0</v>
      </c>
      <c r="I48" s="277"/>
    </row>
    <row r="49" spans="1:9" ht="2.25" customHeight="1">
      <c r="A49" s="3"/>
      <c r="B49" s="4"/>
      <c r="C49" s="4"/>
      <c r="D49" s="4"/>
      <c r="E49" s="4"/>
      <c r="F49" s="4"/>
      <c r="G49" s="4"/>
      <c r="H49" s="276">
        <f t="shared" si="11"/>
        <v>0</v>
      </c>
      <c r="I49" s="277"/>
    </row>
    <row r="50" spans="1:9" ht="2.25" customHeight="1">
      <c r="A50" s="3"/>
      <c r="B50" s="4"/>
      <c r="C50" s="4"/>
      <c r="D50" s="4"/>
      <c r="E50" s="4"/>
      <c r="F50" s="4"/>
      <c r="G50" s="4"/>
      <c r="H50" s="276">
        <f t="shared" si="11"/>
        <v>0</v>
      </c>
      <c r="I50" s="277"/>
    </row>
    <row r="51" spans="1:9" ht="9" customHeight="1">
      <c r="A51" s="76" t="s">
        <v>487</v>
      </c>
      <c r="B51" s="4"/>
      <c r="C51" s="77">
        <f aca="true" t="shared" si="12" ref="C51:H51">+C53+C63+C72+C83</f>
        <v>11939720378</v>
      </c>
      <c r="D51" s="77">
        <f t="shared" si="12"/>
        <v>1389315826.6599998</v>
      </c>
      <c r="E51" s="77">
        <f t="shared" si="12"/>
        <v>13329036204.66</v>
      </c>
      <c r="F51" s="77">
        <f t="shared" si="12"/>
        <v>9575176637.02</v>
      </c>
      <c r="G51" s="77">
        <f t="shared" si="12"/>
        <v>9531921112.25</v>
      </c>
      <c r="H51" s="274">
        <f t="shared" si="12"/>
        <v>3753859567.64</v>
      </c>
      <c r="I51" s="275"/>
    </row>
    <row r="52" spans="1:9" ht="2.25" customHeight="1">
      <c r="A52" s="3"/>
      <c r="B52" s="4"/>
      <c r="C52" s="4"/>
      <c r="D52" s="4"/>
      <c r="E52" s="4"/>
      <c r="F52" s="4"/>
      <c r="G52" s="4"/>
      <c r="H52" s="14"/>
      <c r="I52" s="4"/>
    </row>
    <row r="53" spans="1:9" s="19" customFormat="1" ht="9" customHeight="1">
      <c r="A53" s="76" t="s">
        <v>455</v>
      </c>
      <c r="B53" s="85"/>
      <c r="C53" s="77">
        <f aca="true" t="shared" si="13" ref="C53:I53">SUM(C54:C61)</f>
        <v>144708662</v>
      </c>
      <c r="D53" s="77">
        <f t="shared" si="13"/>
        <v>82713629.49</v>
      </c>
      <c r="E53" s="77">
        <f t="shared" si="13"/>
        <v>227422291.48999998</v>
      </c>
      <c r="F53" s="77">
        <f t="shared" si="13"/>
        <v>185742169.40999997</v>
      </c>
      <c r="G53" s="77">
        <f t="shared" si="13"/>
        <v>185393913.42999998</v>
      </c>
      <c r="H53" s="274">
        <f t="shared" si="13"/>
        <v>41680122.08</v>
      </c>
      <c r="I53" s="275">
        <f t="shared" si="13"/>
        <v>0</v>
      </c>
    </row>
    <row r="54" spans="1:9" s="19" customFormat="1" ht="9" customHeight="1">
      <c r="A54" s="80" t="s">
        <v>456</v>
      </c>
      <c r="B54" s="21"/>
      <c r="C54" s="81">
        <v>0</v>
      </c>
      <c r="D54" s="81">
        <v>0</v>
      </c>
      <c r="E54" s="81">
        <f>SUM(C54:D54)</f>
        <v>0</v>
      </c>
      <c r="F54" s="81">
        <v>0</v>
      </c>
      <c r="G54" s="81">
        <v>0</v>
      </c>
      <c r="H54" s="276">
        <f aca="true" t="shared" si="14" ref="H54:H61">+E54-F54</f>
        <v>0</v>
      </c>
      <c r="I54" s="277"/>
    </row>
    <row r="55" spans="1:9" s="19" customFormat="1" ht="9" customHeight="1">
      <c r="A55" s="80" t="s">
        <v>457</v>
      </c>
      <c r="B55" s="21"/>
      <c r="C55" s="81">
        <v>2600000</v>
      </c>
      <c r="D55" s="81">
        <v>11000000</v>
      </c>
      <c r="E55" s="81">
        <f aca="true" t="shared" si="15" ref="E55:E61">SUM(C55:D55)</f>
        <v>13600000</v>
      </c>
      <c r="F55" s="81">
        <v>332160.16</v>
      </c>
      <c r="G55" s="81">
        <v>0</v>
      </c>
      <c r="H55" s="276">
        <f t="shared" si="14"/>
        <v>13267839.84</v>
      </c>
      <c r="I55" s="277"/>
    </row>
    <row r="56" spans="1:9" s="19" customFormat="1" ht="9" customHeight="1">
      <c r="A56" s="80" t="s">
        <v>458</v>
      </c>
      <c r="B56" s="21"/>
      <c r="C56" s="81">
        <v>1000000</v>
      </c>
      <c r="D56" s="81">
        <v>0</v>
      </c>
      <c r="E56" s="81">
        <f t="shared" si="15"/>
        <v>1000000</v>
      </c>
      <c r="F56" s="81">
        <v>289724.76</v>
      </c>
      <c r="G56" s="81">
        <v>273628.94</v>
      </c>
      <c r="H56" s="276">
        <f t="shared" si="14"/>
        <v>710275.24</v>
      </c>
      <c r="I56" s="277"/>
    </row>
    <row r="57" spans="1:9" s="19" customFormat="1" ht="9" customHeight="1">
      <c r="A57" s="80" t="s">
        <v>459</v>
      </c>
      <c r="B57" s="21"/>
      <c r="C57" s="81">
        <v>0</v>
      </c>
      <c r="D57" s="81">
        <v>0</v>
      </c>
      <c r="E57" s="81">
        <f t="shared" si="15"/>
        <v>0</v>
      </c>
      <c r="F57" s="81">
        <v>0</v>
      </c>
      <c r="G57" s="81">
        <v>0</v>
      </c>
      <c r="H57" s="276">
        <f t="shared" si="14"/>
        <v>0</v>
      </c>
      <c r="I57" s="277"/>
    </row>
    <row r="58" spans="1:9" s="19" customFormat="1" ht="9" customHeight="1">
      <c r="A58" s="80" t="s">
        <v>460</v>
      </c>
      <c r="B58" s="21"/>
      <c r="C58" s="81">
        <v>0</v>
      </c>
      <c r="D58" s="81">
        <v>1066850</v>
      </c>
      <c r="E58" s="81">
        <f t="shared" si="15"/>
        <v>1066850</v>
      </c>
      <c r="F58" s="81">
        <v>1066850</v>
      </c>
      <c r="G58" s="81">
        <v>1066850</v>
      </c>
      <c r="H58" s="276">
        <f t="shared" si="14"/>
        <v>0</v>
      </c>
      <c r="I58" s="277"/>
    </row>
    <row r="59" spans="1:9" s="19" customFormat="1" ht="9" customHeight="1">
      <c r="A59" s="80" t="s">
        <v>461</v>
      </c>
      <c r="B59" s="21"/>
      <c r="C59" s="81">
        <v>0</v>
      </c>
      <c r="D59" s="81">
        <v>0</v>
      </c>
      <c r="E59" s="81">
        <f t="shared" si="15"/>
        <v>0</v>
      </c>
      <c r="F59" s="81">
        <v>0</v>
      </c>
      <c r="G59" s="81">
        <v>0</v>
      </c>
      <c r="H59" s="276">
        <f t="shared" si="14"/>
        <v>0</v>
      </c>
      <c r="I59" s="277"/>
    </row>
    <row r="60" spans="1:9" s="19" customFormat="1" ht="9" customHeight="1">
      <c r="A60" s="80" t="s">
        <v>462</v>
      </c>
      <c r="B60" s="21"/>
      <c r="C60" s="81">
        <v>131108662</v>
      </c>
      <c r="D60" s="81">
        <v>69610549.32</v>
      </c>
      <c r="E60" s="81">
        <f t="shared" si="15"/>
        <v>200719211.32</v>
      </c>
      <c r="F60" s="81">
        <v>183980668.32</v>
      </c>
      <c r="G60" s="81">
        <v>183980668.32</v>
      </c>
      <c r="H60" s="276">
        <f t="shared" si="14"/>
        <v>16738543</v>
      </c>
      <c r="I60" s="277"/>
    </row>
    <row r="61" spans="1:9" s="19" customFormat="1" ht="9" customHeight="1">
      <c r="A61" s="80" t="s">
        <v>463</v>
      </c>
      <c r="B61" s="21"/>
      <c r="C61" s="81">
        <v>10000000</v>
      </c>
      <c r="D61" s="81">
        <v>1036230.17</v>
      </c>
      <c r="E61" s="81">
        <f t="shared" si="15"/>
        <v>11036230.17</v>
      </c>
      <c r="F61" s="81">
        <v>72766.17</v>
      </c>
      <c r="G61" s="81">
        <v>72766.17</v>
      </c>
      <c r="H61" s="276">
        <f t="shared" si="14"/>
        <v>10963464</v>
      </c>
      <c r="I61" s="277"/>
    </row>
    <row r="62" spans="1:9" s="19" customFormat="1" ht="2.25" customHeight="1">
      <c r="A62" s="194"/>
      <c r="B62" s="21"/>
      <c r="C62" s="21"/>
      <c r="D62" s="21"/>
      <c r="E62" s="21"/>
      <c r="F62" s="21"/>
      <c r="G62" s="21"/>
      <c r="H62" s="22"/>
      <c r="I62" s="21"/>
    </row>
    <row r="63" spans="1:9" s="19" customFormat="1" ht="9" customHeight="1">
      <c r="A63" s="76" t="s">
        <v>464</v>
      </c>
      <c r="B63" s="85"/>
      <c r="C63" s="77">
        <f aca="true" t="shared" si="16" ref="C63:I63">SUM(C64:C70)</f>
        <v>10255247290</v>
      </c>
      <c r="D63" s="77">
        <f t="shared" si="16"/>
        <v>1276617886.59</v>
      </c>
      <c r="E63" s="77">
        <f t="shared" si="16"/>
        <v>11531865176.59</v>
      </c>
      <c r="F63" s="77">
        <f t="shared" si="16"/>
        <v>7937152069.4</v>
      </c>
      <c r="G63" s="77">
        <f t="shared" si="16"/>
        <v>7894244917.049999</v>
      </c>
      <c r="H63" s="274">
        <f t="shared" si="16"/>
        <v>3594713107.1899996</v>
      </c>
      <c r="I63" s="275">
        <f t="shared" si="16"/>
        <v>0</v>
      </c>
    </row>
    <row r="64" spans="1:9" s="19" customFormat="1" ht="9" customHeight="1">
      <c r="A64" s="80" t="s">
        <v>465</v>
      </c>
      <c r="B64" s="21"/>
      <c r="C64" s="81">
        <v>0</v>
      </c>
      <c r="D64" s="81">
        <v>6649348</v>
      </c>
      <c r="E64" s="81">
        <f>SUM(C64:D64)</f>
        <v>6649348</v>
      </c>
      <c r="F64" s="81">
        <v>6397052</v>
      </c>
      <c r="G64" s="81">
        <v>6397052</v>
      </c>
      <c r="H64" s="276">
        <f aca="true" t="shared" si="17" ref="H64:H71">+E64-F64</f>
        <v>252296</v>
      </c>
      <c r="I64" s="277"/>
    </row>
    <row r="65" spans="1:9" s="19" customFormat="1" ht="9" customHeight="1">
      <c r="A65" s="80" t="s">
        <v>466</v>
      </c>
      <c r="B65" s="21"/>
      <c r="C65" s="81">
        <v>631519906</v>
      </c>
      <c r="D65" s="81">
        <v>171447323</v>
      </c>
      <c r="E65" s="81">
        <f aca="true" t="shared" si="18" ref="E65:E70">SUM(C65:D65)</f>
        <v>802967229</v>
      </c>
      <c r="F65" s="81">
        <v>209521394.9</v>
      </c>
      <c r="G65" s="81">
        <v>208566689.98</v>
      </c>
      <c r="H65" s="276">
        <f t="shared" si="17"/>
        <v>593445834.1</v>
      </c>
      <c r="I65" s="277"/>
    </row>
    <row r="66" spans="1:9" s="19" customFormat="1" ht="9" customHeight="1">
      <c r="A66" s="80" t="s">
        <v>467</v>
      </c>
      <c r="B66" s="21"/>
      <c r="C66" s="81">
        <v>1726088498</v>
      </c>
      <c r="D66" s="81">
        <v>146668290.26</v>
      </c>
      <c r="E66" s="81">
        <f t="shared" si="18"/>
        <v>1872756788.26</v>
      </c>
      <c r="F66" s="81">
        <v>1335866738.35</v>
      </c>
      <c r="G66" s="81">
        <v>1335865435.91</v>
      </c>
      <c r="H66" s="276">
        <f t="shared" si="17"/>
        <v>536890049.9100001</v>
      </c>
      <c r="I66" s="277"/>
    </row>
    <row r="67" spans="1:9" s="19" customFormat="1" ht="9" customHeight="1">
      <c r="A67" s="80" t="s">
        <v>468</v>
      </c>
      <c r="B67" s="21"/>
      <c r="C67" s="81">
        <v>0</v>
      </c>
      <c r="D67" s="81">
        <v>61962748.65</v>
      </c>
      <c r="E67" s="81">
        <f t="shared" si="18"/>
        <v>61962748.65</v>
      </c>
      <c r="F67" s="81">
        <v>53049020.57</v>
      </c>
      <c r="G67" s="81">
        <v>52199301.14</v>
      </c>
      <c r="H67" s="276">
        <f t="shared" si="17"/>
        <v>8913728.079999998</v>
      </c>
      <c r="I67" s="277"/>
    </row>
    <row r="68" spans="1:9" s="19" customFormat="1" ht="9" customHeight="1">
      <c r="A68" s="80" t="s">
        <v>469</v>
      </c>
      <c r="B68" s="21"/>
      <c r="C68" s="81">
        <v>7200602013</v>
      </c>
      <c r="D68" s="81">
        <v>843693394.17</v>
      </c>
      <c r="E68" s="81">
        <f t="shared" si="18"/>
        <v>8044295407.17</v>
      </c>
      <c r="F68" s="81">
        <v>5883555836.85</v>
      </c>
      <c r="G68" s="81">
        <v>5877454411.29</v>
      </c>
      <c r="H68" s="276">
        <f t="shared" si="17"/>
        <v>2160739570.3199997</v>
      </c>
      <c r="I68" s="277"/>
    </row>
    <row r="69" spans="1:9" s="19" customFormat="1" ht="9" customHeight="1">
      <c r="A69" s="80" t="s">
        <v>470</v>
      </c>
      <c r="B69" s="21"/>
      <c r="C69" s="81">
        <v>697036873</v>
      </c>
      <c r="D69" s="81">
        <v>46196782.51</v>
      </c>
      <c r="E69" s="81">
        <f t="shared" si="18"/>
        <v>743233655.51</v>
      </c>
      <c r="F69" s="81">
        <v>448762026.73</v>
      </c>
      <c r="G69" s="81">
        <v>413762026.73</v>
      </c>
      <c r="H69" s="276">
        <f t="shared" si="17"/>
        <v>294471628.78</v>
      </c>
      <c r="I69" s="277"/>
    </row>
    <row r="70" spans="1:9" s="19" customFormat="1" ht="9" customHeight="1">
      <c r="A70" s="80" t="s">
        <v>471</v>
      </c>
      <c r="B70" s="21"/>
      <c r="C70" s="81">
        <v>0</v>
      </c>
      <c r="D70" s="81">
        <v>0</v>
      </c>
      <c r="E70" s="81">
        <f t="shared" si="18"/>
        <v>0</v>
      </c>
      <c r="F70" s="81">
        <v>0</v>
      </c>
      <c r="G70" s="81">
        <v>0</v>
      </c>
      <c r="H70" s="276">
        <f t="shared" si="17"/>
        <v>0</v>
      </c>
      <c r="I70" s="277"/>
    </row>
    <row r="71" spans="1:9" s="19" customFormat="1" ht="2.25" customHeight="1">
      <c r="A71" s="194"/>
      <c r="B71" s="21"/>
      <c r="C71" s="21"/>
      <c r="D71" s="21"/>
      <c r="E71" s="21"/>
      <c r="F71" s="21"/>
      <c r="G71" s="21"/>
      <c r="H71" s="276">
        <f t="shared" si="17"/>
        <v>0</v>
      </c>
      <c r="I71" s="277"/>
    </row>
    <row r="72" spans="1:9" s="19" customFormat="1" ht="9" customHeight="1">
      <c r="A72" s="76" t="s">
        <v>472</v>
      </c>
      <c r="B72" s="85"/>
      <c r="C72" s="77">
        <f aca="true" t="shared" si="19" ref="C72:I72">SUM(C73:C81)</f>
        <v>55113850</v>
      </c>
      <c r="D72" s="77">
        <f t="shared" si="19"/>
        <v>29984310.58</v>
      </c>
      <c r="E72" s="77">
        <f t="shared" si="19"/>
        <v>85098160.58000001</v>
      </c>
      <c r="F72" s="77">
        <f t="shared" si="19"/>
        <v>47550856.26</v>
      </c>
      <c r="G72" s="77">
        <f t="shared" si="19"/>
        <v>47550856.26</v>
      </c>
      <c r="H72" s="274">
        <f t="shared" si="19"/>
        <v>37547304.32000001</v>
      </c>
      <c r="I72" s="275">
        <f t="shared" si="19"/>
        <v>0</v>
      </c>
    </row>
    <row r="73" spans="1:9" s="19" customFormat="1" ht="9" customHeight="1">
      <c r="A73" s="80" t="s">
        <v>473</v>
      </c>
      <c r="B73" s="21"/>
      <c r="C73" s="81">
        <v>40113850</v>
      </c>
      <c r="D73" s="81">
        <v>33363.56</v>
      </c>
      <c r="E73" s="81">
        <f>SUM(C73:D73)</f>
        <v>40147213.56</v>
      </c>
      <c r="F73" s="81">
        <v>21082115.58</v>
      </c>
      <c r="G73" s="81">
        <v>21082115.58</v>
      </c>
      <c r="H73" s="276">
        <f aca="true" t="shared" si="20" ref="H73:H82">+E73-F73</f>
        <v>19065097.980000004</v>
      </c>
      <c r="I73" s="277"/>
    </row>
    <row r="74" spans="1:9" s="19" customFormat="1" ht="9" customHeight="1">
      <c r="A74" s="80" t="s">
        <v>474</v>
      </c>
      <c r="B74" s="21"/>
      <c r="C74" s="81">
        <v>15000000</v>
      </c>
      <c r="D74" s="81">
        <v>6281575</v>
      </c>
      <c r="E74" s="81">
        <f aca="true" t="shared" si="21" ref="E74:E81">SUM(C74:D74)</f>
        <v>21281575</v>
      </c>
      <c r="F74" s="81">
        <v>2972249.56</v>
      </c>
      <c r="G74" s="81">
        <v>2972249.56</v>
      </c>
      <c r="H74" s="276">
        <f t="shared" si="20"/>
        <v>18309325.44</v>
      </c>
      <c r="I74" s="277"/>
    </row>
    <row r="75" spans="1:9" s="19" customFormat="1" ht="9" customHeight="1">
      <c r="A75" s="80" t="s">
        <v>475</v>
      </c>
      <c r="B75" s="21"/>
      <c r="C75" s="81">
        <v>0</v>
      </c>
      <c r="D75" s="81">
        <v>0</v>
      </c>
      <c r="E75" s="81">
        <f t="shared" si="21"/>
        <v>0</v>
      </c>
      <c r="F75" s="81">
        <v>0</v>
      </c>
      <c r="G75" s="81">
        <v>0</v>
      </c>
      <c r="H75" s="276">
        <f t="shared" si="20"/>
        <v>0</v>
      </c>
      <c r="I75" s="277"/>
    </row>
    <row r="76" spans="1:9" s="19" customFormat="1" ht="9" customHeight="1">
      <c r="A76" s="80" t="s">
        <v>476</v>
      </c>
      <c r="B76" s="21"/>
      <c r="C76" s="81">
        <v>0</v>
      </c>
      <c r="D76" s="81">
        <v>0</v>
      </c>
      <c r="E76" s="81">
        <f t="shared" si="21"/>
        <v>0</v>
      </c>
      <c r="F76" s="81">
        <v>0</v>
      </c>
      <c r="G76" s="81">
        <v>0</v>
      </c>
      <c r="H76" s="276">
        <f t="shared" si="20"/>
        <v>0</v>
      </c>
      <c r="I76" s="277"/>
    </row>
    <row r="77" spans="1:9" s="19" customFormat="1" ht="9" customHeight="1">
      <c r="A77" s="80" t="s">
        <v>477</v>
      </c>
      <c r="B77" s="21"/>
      <c r="C77" s="81">
        <v>0</v>
      </c>
      <c r="D77" s="81">
        <v>18504344.48</v>
      </c>
      <c r="E77" s="81">
        <f t="shared" si="21"/>
        <v>18504344.48</v>
      </c>
      <c r="F77" s="81">
        <v>18378296.56</v>
      </c>
      <c r="G77" s="81">
        <v>18378296.56</v>
      </c>
      <c r="H77" s="276">
        <f t="shared" si="20"/>
        <v>126047.92000000179</v>
      </c>
      <c r="I77" s="277"/>
    </row>
    <row r="78" spans="1:9" s="19" customFormat="1" ht="9" customHeight="1">
      <c r="A78" s="80" t="s">
        <v>478</v>
      </c>
      <c r="B78" s="21"/>
      <c r="C78" s="81">
        <v>0</v>
      </c>
      <c r="D78" s="81">
        <v>0</v>
      </c>
      <c r="E78" s="81">
        <f t="shared" si="21"/>
        <v>0</v>
      </c>
      <c r="F78" s="81">
        <v>0</v>
      </c>
      <c r="G78" s="81">
        <v>0</v>
      </c>
      <c r="H78" s="276">
        <f t="shared" si="20"/>
        <v>0</v>
      </c>
      <c r="I78" s="277"/>
    </row>
    <row r="79" spans="1:9" s="19" customFormat="1" ht="9" customHeight="1">
      <c r="A79" s="80" t="s">
        <v>479</v>
      </c>
      <c r="B79" s="21"/>
      <c r="C79" s="81">
        <v>0</v>
      </c>
      <c r="D79" s="81">
        <v>5165027.54</v>
      </c>
      <c r="E79" s="81">
        <f t="shared" si="21"/>
        <v>5165027.54</v>
      </c>
      <c r="F79" s="81">
        <v>5118194.56</v>
      </c>
      <c r="G79" s="81">
        <v>5118194.56</v>
      </c>
      <c r="H79" s="276">
        <f t="shared" si="20"/>
        <v>46832.98000000045</v>
      </c>
      <c r="I79" s="277"/>
    </row>
    <row r="80" spans="1:9" s="19" customFormat="1" ht="9" customHeight="1">
      <c r="A80" s="80" t="s">
        <v>480</v>
      </c>
      <c r="B80" s="21"/>
      <c r="C80" s="81">
        <v>0</v>
      </c>
      <c r="D80" s="81">
        <v>0</v>
      </c>
      <c r="E80" s="81">
        <f t="shared" si="21"/>
        <v>0</v>
      </c>
      <c r="F80" s="81">
        <v>0</v>
      </c>
      <c r="G80" s="81">
        <v>0</v>
      </c>
      <c r="H80" s="276">
        <f t="shared" si="20"/>
        <v>0</v>
      </c>
      <c r="I80" s="277"/>
    </row>
    <row r="81" spans="1:9" s="19" customFormat="1" ht="9" customHeight="1">
      <c r="A81" s="80" t="s">
        <v>481</v>
      </c>
      <c r="B81" s="21"/>
      <c r="C81" s="81">
        <v>0</v>
      </c>
      <c r="D81" s="81">
        <v>0</v>
      </c>
      <c r="E81" s="81">
        <f t="shared" si="21"/>
        <v>0</v>
      </c>
      <c r="F81" s="81">
        <v>0</v>
      </c>
      <c r="G81" s="81">
        <v>0</v>
      </c>
      <c r="H81" s="276">
        <f t="shared" si="20"/>
        <v>0</v>
      </c>
      <c r="I81" s="277"/>
    </row>
    <row r="82" spans="1:9" s="19" customFormat="1" ht="2.25" customHeight="1">
      <c r="A82" s="194"/>
      <c r="B82" s="21"/>
      <c r="C82" s="21"/>
      <c r="D82" s="21"/>
      <c r="E82" s="21"/>
      <c r="F82" s="21"/>
      <c r="G82" s="21"/>
      <c r="H82" s="276">
        <f t="shared" si="20"/>
        <v>0</v>
      </c>
      <c r="I82" s="277"/>
    </row>
    <row r="83" spans="1:9" s="19" customFormat="1" ht="9" customHeight="1">
      <c r="A83" s="76" t="s">
        <v>482</v>
      </c>
      <c r="B83" s="85"/>
      <c r="C83" s="77">
        <f aca="true" t="shared" si="22" ref="C83:I83">SUM(C84:C88)</f>
        <v>1484650576</v>
      </c>
      <c r="D83" s="77">
        <f t="shared" si="22"/>
        <v>0</v>
      </c>
      <c r="E83" s="77">
        <f t="shared" si="22"/>
        <v>1484650576</v>
      </c>
      <c r="F83" s="77">
        <f t="shared" si="22"/>
        <v>1404731541.95</v>
      </c>
      <c r="G83" s="77">
        <f t="shared" si="22"/>
        <v>1404731425.51</v>
      </c>
      <c r="H83" s="274">
        <f t="shared" si="22"/>
        <v>79919034.05000004</v>
      </c>
      <c r="I83" s="275">
        <f t="shared" si="22"/>
        <v>0</v>
      </c>
    </row>
    <row r="84" spans="1:9" s="19" customFormat="1" ht="9" customHeight="1">
      <c r="A84" s="80" t="s">
        <v>483</v>
      </c>
      <c r="B84" s="21"/>
      <c r="C84" s="81">
        <v>87094773</v>
      </c>
      <c r="D84" s="81">
        <v>0</v>
      </c>
      <c r="E84" s="81">
        <f>SUM(C84:D84)</f>
        <v>87094773</v>
      </c>
      <c r="F84" s="81">
        <v>76347275.66</v>
      </c>
      <c r="G84" s="81">
        <v>76347275.66</v>
      </c>
      <c r="H84" s="276">
        <f>+E84-F84</f>
        <v>10747497.340000004</v>
      </c>
      <c r="I84" s="277"/>
    </row>
    <row r="85" spans="1:9" s="19" customFormat="1" ht="9" customHeight="1">
      <c r="A85" s="279" t="s">
        <v>484</v>
      </c>
      <c r="B85" s="21"/>
      <c r="C85" s="280">
        <v>1397555803</v>
      </c>
      <c r="D85" s="280">
        <v>0</v>
      </c>
      <c r="E85" s="281">
        <f>SUM(C85:D85)</f>
        <v>1397555803</v>
      </c>
      <c r="F85" s="281">
        <v>1328384266.29</v>
      </c>
      <c r="G85" s="281">
        <v>1328384149.85</v>
      </c>
      <c r="H85" s="276">
        <f>+E85-F85</f>
        <v>69171536.71000004</v>
      </c>
      <c r="I85" s="277"/>
    </row>
    <row r="86" spans="1:9" s="19" customFormat="1" ht="9" customHeight="1">
      <c r="A86" s="279"/>
      <c r="B86" s="21"/>
      <c r="C86" s="280"/>
      <c r="D86" s="280"/>
      <c r="E86" s="281"/>
      <c r="F86" s="281"/>
      <c r="G86" s="281"/>
      <c r="H86" s="276">
        <f>+E86-F86</f>
        <v>0</v>
      </c>
      <c r="I86" s="277"/>
    </row>
    <row r="87" spans="1:9" s="19" customFormat="1" ht="9" customHeight="1">
      <c r="A87" s="80" t="s">
        <v>485</v>
      </c>
      <c r="B87" s="21"/>
      <c r="C87" s="81">
        <v>0</v>
      </c>
      <c r="D87" s="81">
        <v>0</v>
      </c>
      <c r="E87" s="81">
        <f>SUM(C87:D87)</f>
        <v>0</v>
      </c>
      <c r="F87" s="81">
        <v>0</v>
      </c>
      <c r="G87" s="81">
        <v>0</v>
      </c>
      <c r="H87" s="276">
        <f>+E87-F87</f>
        <v>0</v>
      </c>
      <c r="I87" s="277"/>
    </row>
    <row r="88" spans="1:9" s="19" customFormat="1" ht="9" customHeight="1">
      <c r="A88" s="80" t="s">
        <v>486</v>
      </c>
      <c r="B88" s="21"/>
      <c r="C88" s="81">
        <v>0</v>
      </c>
      <c r="D88" s="81">
        <v>0</v>
      </c>
      <c r="E88" s="81">
        <f>SUM(C88:D88)</f>
        <v>0</v>
      </c>
      <c r="F88" s="81">
        <v>0</v>
      </c>
      <c r="G88" s="81">
        <v>0</v>
      </c>
      <c r="H88" s="276">
        <f>+E88-F88</f>
        <v>0</v>
      </c>
      <c r="I88" s="277"/>
    </row>
    <row r="89" spans="1:9" ht="2.25" customHeight="1">
      <c r="A89" s="3"/>
      <c r="B89" s="4"/>
      <c r="C89" s="4"/>
      <c r="D89" s="4"/>
      <c r="E89" s="4"/>
      <c r="F89" s="4"/>
      <c r="G89" s="4"/>
      <c r="H89" s="14"/>
      <c r="I89" s="4"/>
    </row>
    <row r="90" spans="1:9" ht="2.25" customHeight="1">
      <c r="A90" s="3"/>
      <c r="B90" s="4"/>
      <c r="C90" s="4"/>
      <c r="D90" s="4"/>
      <c r="E90" s="4"/>
      <c r="F90" s="4"/>
      <c r="G90" s="4"/>
      <c r="H90" s="14"/>
      <c r="I90" s="4"/>
    </row>
    <row r="91" spans="1:9" ht="9" customHeight="1">
      <c r="A91" s="76" t="s">
        <v>413</v>
      </c>
      <c r="B91" s="4"/>
      <c r="C91" s="77">
        <f aca="true" t="shared" si="23" ref="C91:H91">+C51+C11</f>
        <v>23223128209</v>
      </c>
      <c r="D91" s="77">
        <f t="shared" si="23"/>
        <v>1472335637.03</v>
      </c>
      <c r="E91" s="77">
        <f t="shared" si="23"/>
        <v>24695463846.03</v>
      </c>
      <c r="F91" s="77">
        <f t="shared" si="23"/>
        <v>17647943278.85</v>
      </c>
      <c r="G91" s="77">
        <f t="shared" si="23"/>
        <v>17322907631.28</v>
      </c>
      <c r="H91" s="274">
        <f t="shared" si="23"/>
        <v>7047520567.18</v>
      </c>
      <c r="I91" s="275"/>
    </row>
    <row r="92" spans="1:9" ht="2.25" customHeight="1">
      <c r="A92" s="3"/>
      <c r="B92" s="4"/>
      <c r="C92" s="4"/>
      <c r="D92" s="4"/>
      <c r="E92" s="4"/>
      <c r="F92" s="4"/>
      <c r="G92" s="4"/>
      <c r="H92" s="14"/>
      <c r="I92" s="4"/>
    </row>
    <row r="93" spans="1:9" ht="3.75" customHeight="1">
      <c r="A93" s="1"/>
      <c r="B93" s="5"/>
      <c r="C93" s="5"/>
      <c r="D93" s="5"/>
      <c r="E93" s="5"/>
      <c r="F93" s="5"/>
      <c r="G93" s="5"/>
      <c r="H93" s="2"/>
      <c r="I93" s="5"/>
    </row>
  </sheetData>
  <sheetProtection/>
  <mergeCells count="94">
    <mergeCell ref="H87:I87"/>
    <mergeCell ref="H88:I88"/>
    <mergeCell ref="H91:I91"/>
    <mergeCell ref="H83:I83"/>
    <mergeCell ref="H84:I84"/>
    <mergeCell ref="A85:A86"/>
    <mergeCell ref="C85:C86"/>
    <mergeCell ref="D85:D86"/>
    <mergeCell ref="E85:E86"/>
    <mergeCell ref="F85:F86"/>
    <mergeCell ref="G85:G86"/>
    <mergeCell ref="H85:I85"/>
    <mergeCell ref="H86:I86"/>
    <mergeCell ref="H77:I77"/>
    <mergeCell ref="H78:I78"/>
    <mergeCell ref="H79:I79"/>
    <mergeCell ref="H80:I80"/>
    <mergeCell ref="H81:I81"/>
    <mergeCell ref="H82:I82"/>
    <mergeCell ref="H71:I71"/>
    <mergeCell ref="H72:I72"/>
    <mergeCell ref="H73:I73"/>
    <mergeCell ref="H74:I74"/>
    <mergeCell ref="H75:I75"/>
    <mergeCell ref="H76:I76"/>
    <mergeCell ref="H65:I65"/>
    <mergeCell ref="H66:I66"/>
    <mergeCell ref="H67:I67"/>
    <mergeCell ref="H68:I68"/>
    <mergeCell ref="H69:I69"/>
    <mergeCell ref="H70:I70"/>
    <mergeCell ref="H58:I58"/>
    <mergeCell ref="H59:I59"/>
    <mergeCell ref="H60:I60"/>
    <mergeCell ref="H61:I61"/>
    <mergeCell ref="H63:I63"/>
    <mergeCell ref="H64:I64"/>
    <mergeCell ref="H51:I51"/>
    <mergeCell ref="H53:I53"/>
    <mergeCell ref="H54:I54"/>
    <mergeCell ref="H55:I55"/>
    <mergeCell ref="H56:I56"/>
    <mergeCell ref="H57:I57"/>
    <mergeCell ref="H45:I45"/>
    <mergeCell ref="H46:I46"/>
    <mergeCell ref="H47:I47"/>
    <mergeCell ref="H48:I48"/>
    <mergeCell ref="H49:I49"/>
    <mergeCell ref="H50:I50"/>
    <mergeCell ref="A45:A46"/>
    <mergeCell ref="C45:C46"/>
    <mergeCell ref="D45:D46"/>
    <mergeCell ref="E45:E46"/>
    <mergeCell ref="F45:F46"/>
    <mergeCell ref="G45:G46"/>
    <mergeCell ref="H38:I38"/>
    <mergeCell ref="H39:I39"/>
    <mergeCell ref="H40:I40"/>
    <mergeCell ref="H41:I41"/>
    <mergeCell ref="H43:I43"/>
    <mergeCell ref="H44:I44"/>
    <mergeCell ref="H32:I32"/>
    <mergeCell ref="H33:I33"/>
    <mergeCell ref="H34:I34"/>
    <mergeCell ref="H35:I35"/>
    <mergeCell ref="H36:I36"/>
    <mergeCell ref="H37:I37"/>
    <mergeCell ref="H25:I25"/>
    <mergeCell ref="H26:I26"/>
    <mergeCell ref="H27:I27"/>
    <mergeCell ref="H28:I28"/>
    <mergeCell ref="H29:I29"/>
    <mergeCell ref="H30:I30"/>
    <mergeCell ref="H18:I18"/>
    <mergeCell ref="H19:I19"/>
    <mergeCell ref="H20:I20"/>
    <mergeCell ref="H21:I21"/>
    <mergeCell ref="H23:I23"/>
    <mergeCell ref="H24:I24"/>
    <mergeCell ref="H11:I11"/>
    <mergeCell ref="H13:I13"/>
    <mergeCell ref="H14:I14"/>
    <mergeCell ref="H15:I15"/>
    <mergeCell ref="H16:I16"/>
    <mergeCell ref="H17:I17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31496062992125984" right="0.1968503937007874" top="0.6692913385826772" bottom="0.5905511811023623" header="0" footer="0"/>
  <pageSetup fitToHeight="0" fitToWidth="1" horizontalDpi="600" verticalDpi="600" orientation="portrait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3"/>
  <sheetViews>
    <sheetView showGridLines="0" zoomScalePageLayoutView="0" workbookViewId="0" topLeftCell="A1">
      <selection activeCell="A1" sqref="A1:H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2.7109375" style="0" customWidth="1"/>
    <col min="4" max="4" width="11.421875" style="0" customWidth="1"/>
    <col min="5" max="5" width="12.7109375" style="0" customWidth="1"/>
    <col min="6" max="6" width="12.00390625" style="0" customWidth="1"/>
    <col min="7" max="7" width="11.00390625" style="0" customWidth="1"/>
    <col min="8" max="8" width="12.8515625" style="0" customWidth="1"/>
  </cols>
  <sheetData>
    <row r="1" spans="1:8" ht="12" customHeight="1">
      <c r="A1" s="195" t="s">
        <v>488</v>
      </c>
      <c r="B1" s="196"/>
      <c r="C1" s="196"/>
      <c r="D1" s="196"/>
      <c r="E1" s="196"/>
      <c r="F1" s="196"/>
      <c r="G1" s="196"/>
      <c r="H1" s="197"/>
    </row>
    <row r="2" spans="1:8" ht="11.25" customHeight="1">
      <c r="A2" s="198"/>
      <c r="B2" s="199"/>
      <c r="C2" s="199"/>
      <c r="D2" s="199"/>
      <c r="E2" s="199"/>
      <c r="F2" s="199"/>
      <c r="G2" s="199"/>
      <c r="H2" s="200"/>
    </row>
    <row r="3" spans="1:8" ht="11.25" customHeight="1">
      <c r="A3" s="198"/>
      <c r="B3" s="199"/>
      <c r="C3" s="199"/>
      <c r="D3" s="199"/>
      <c r="E3" s="199"/>
      <c r="F3" s="199"/>
      <c r="G3" s="199"/>
      <c r="H3" s="200"/>
    </row>
    <row r="4" spans="1:8" ht="11.25" customHeight="1">
      <c r="A4" s="198"/>
      <c r="B4" s="199"/>
      <c r="C4" s="199"/>
      <c r="D4" s="199"/>
      <c r="E4" s="199"/>
      <c r="F4" s="199"/>
      <c r="G4" s="199"/>
      <c r="H4" s="200"/>
    </row>
    <row r="5" spans="1:8" ht="17.25" customHeight="1">
      <c r="A5" s="201"/>
      <c r="B5" s="202"/>
      <c r="C5" s="202"/>
      <c r="D5" s="202"/>
      <c r="E5" s="202"/>
      <c r="F5" s="202"/>
      <c r="G5" s="202"/>
      <c r="H5" s="203"/>
    </row>
    <row r="6" spans="1:8" ht="12.75">
      <c r="A6" s="244" t="s">
        <v>0</v>
      </c>
      <c r="B6" s="245"/>
      <c r="C6" s="246" t="s">
        <v>334</v>
      </c>
      <c r="D6" s="246"/>
      <c r="E6" s="246"/>
      <c r="F6" s="246"/>
      <c r="G6" s="246"/>
      <c r="H6" s="247" t="s">
        <v>335</v>
      </c>
    </row>
    <row r="7" spans="1:8" ht="11.25" customHeight="1">
      <c r="A7" s="248"/>
      <c r="B7" s="249"/>
      <c r="C7" s="250" t="s">
        <v>336</v>
      </c>
      <c r="D7" s="246" t="s">
        <v>337</v>
      </c>
      <c r="E7" s="250" t="s">
        <v>338</v>
      </c>
      <c r="F7" s="250" t="s">
        <v>227</v>
      </c>
      <c r="G7" s="250" t="s">
        <v>244</v>
      </c>
      <c r="H7" s="247"/>
    </row>
    <row r="8" spans="1:8" ht="11.25" customHeight="1">
      <c r="A8" s="251"/>
      <c r="B8" s="252"/>
      <c r="C8" s="253"/>
      <c r="D8" s="246"/>
      <c r="E8" s="253"/>
      <c r="F8" s="253"/>
      <c r="G8" s="253"/>
      <c r="H8" s="247"/>
    </row>
    <row r="9" spans="1:8" ht="2.25" customHeight="1">
      <c r="A9" s="111"/>
      <c r="B9" s="112"/>
      <c r="C9" s="112"/>
      <c r="D9" s="112"/>
      <c r="E9" s="112"/>
      <c r="F9" s="112"/>
      <c r="G9" s="112"/>
      <c r="H9" s="112"/>
    </row>
    <row r="10" spans="1:8" ht="2.25" customHeight="1">
      <c r="A10" s="3"/>
      <c r="B10" s="4"/>
      <c r="C10" s="4"/>
      <c r="D10" s="4"/>
      <c r="E10" s="4"/>
      <c r="F10" s="4"/>
      <c r="G10" s="4"/>
      <c r="H10" s="4"/>
    </row>
    <row r="11" spans="1:8" ht="9" customHeight="1">
      <c r="A11" s="254" t="s">
        <v>489</v>
      </c>
      <c r="B11" s="4"/>
      <c r="C11" s="255">
        <f aca="true" t="shared" si="0" ref="C11:H11">+C12+C13+C15+C18+C20+C24</f>
        <v>2981218376</v>
      </c>
      <c r="D11" s="255">
        <f t="shared" si="0"/>
        <v>37009508.21</v>
      </c>
      <c r="E11" s="255">
        <f t="shared" si="0"/>
        <v>3018227884.21</v>
      </c>
      <c r="F11" s="255">
        <f t="shared" si="0"/>
        <v>1989051894.3400002</v>
      </c>
      <c r="G11" s="255">
        <f t="shared" si="0"/>
        <v>1980556881.0900002</v>
      </c>
      <c r="H11" s="255">
        <f t="shared" si="0"/>
        <v>1029175989.8700001</v>
      </c>
    </row>
    <row r="12" spans="1:8" ht="9" customHeight="1">
      <c r="A12" s="258" t="s">
        <v>490</v>
      </c>
      <c r="B12" s="4"/>
      <c r="C12" s="259">
        <v>1654424377.88</v>
      </c>
      <c r="D12" s="259">
        <v>-38992017.16</v>
      </c>
      <c r="E12" s="259">
        <f>SUM(C12:D12)</f>
        <v>1615432360.72</v>
      </c>
      <c r="F12" s="259">
        <v>970169783.62</v>
      </c>
      <c r="G12" s="259">
        <v>962903269.56</v>
      </c>
      <c r="H12" s="259">
        <f>+E12-F12</f>
        <v>645262577.1</v>
      </c>
    </row>
    <row r="13" spans="1:8" ht="9" customHeight="1">
      <c r="A13" s="258" t="s">
        <v>491</v>
      </c>
      <c r="B13" s="4"/>
      <c r="C13" s="259">
        <v>770482153.39</v>
      </c>
      <c r="D13" s="259">
        <v>57428763.47</v>
      </c>
      <c r="E13" s="259">
        <f>SUM(C13:D13)</f>
        <v>827910916.86</v>
      </c>
      <c r="F13" s="259">
        <v>639539439.03</v>
      </c>
      <c r="G13" s="259">
        <v>639332907.38</v>
      </c>
      <c r="H13" s="259">
        <f>+E13-F13</f>
        <v>188371477.83000004</v>
      </c>
    </row>
    <row r="14" spans="1:8" ht="2.25" customHeight="1">
      <c r="A14" s="16"/>
      <c r="B14" s="4"/>
      <c r="C14" s="4"/>
      <c r="D14" s="4"/>
      <c r="E14" s="4"/>
      <c r="F14" s="4"/>
      <c r="G14" s="4"/>
      <c r="H14" s="4"/>
    </row>
    <row r="15" spans="1:8" s="19" customFormat="1" ht="9" customHeight="1">
      <c r="A15" s="258" t="s">
        <v>492</v>
      </c>
      <c r="B15" s="21"/>
      <c r="C15" s="259">
        <f aca="true" t="shared" si="1" ref="C15:H15">+C16+C17</f>
        <v>0</v>
      </c>
      <c r="D15" s="259">
        <f t="shared" si="1"/>
        <v>0</v>
      </c>
      <c r="E15" s="259">
        <f t="shared" si="1"/>
        <v>0</v>
      </c>
      <c r="F15" s="259">
        <f t="shared" si="1"/>
        <v>0</v>
      </c>
      <c r="G15" s="259">
        <f t="shared" si="1"/>
        <v>0</v>
      </c>
      <c r="H15" s="259">
        <f t="shared" si="1"/>
        <v>0</v>
      </c>
    </row>
    <row r="16" spans="1:8" ht="9" customHeight="1">
      <c r="A16" s="282" t="s">
        <v>493</v>
      </c>
      <c r="B16" s="4"/>
      <c r="C16" s="259">
        <v>0</v>
      </c>
      <c r="D16" s="259">
        <v>0</v>
      </c>
      <c r="E16" s="259">
        <f>SUM(C16:D16)</f>
        <v>0</v>
      </c>
      <c r="F16" s="259">
        <v>0</v>
      </c>
      <c r="G16" s="259">
        <v>0</v>
      </c>
      <c r="H16" s="259">
        <f>+E16-F16</f>
        <v>0</v>
      </c>
    </row>
    <row r="17" spans="1:8" ht="9" customHeight="1">
      <c r="A17" s="282" t="s">
        <v>494</v>
      </c>
      <c r="B17" s="4"/>
      <c r="C17" s="259">
        <v>0</v>
      </c>
      <c r="D17" s="259">
        <v>0</v>
      </c>
      <c r="E17" s="259">
        <f>SUM(C17:D17)</f>
        <v>0</v>
      </c>
      <c r="F17" s="259">
        <v>0</v>
      </c>
      <c r="G17" s="259">
        <v>0</v>
      </c>
      <c r="H17" s="259">
        <f>+E17-F17</f>
        <v>0</v>
      </c>
    </row>
    <row r="18" spans="1:8" ht="9" customHeight="1">
      <c r="A18" s="258" t="s">
        <v>495</v>
      </c>
      <c r="B18" s="4"/>
      <c r="C18" s="259">
        <v>556311844.73</v>
      </c>
      <c r="D18" s="259">
        <v>18572761.9</v>
      </c>
      <c r="E18" s="259">
        <f>SUM(C18:D18)</f>
        <v>574884606.63</v>
      </c>
      <c r="F18" s="259">
        <v>379342671.69</v>
      </c>
      <c r="G18" s="259">
        <v>378320704.15</v>
      </c>
      <c r="H18" s="259">
        <f>+E18-F18</f>
        <v>195541934.94</v>
      </c>
    </row>
    <row r="19" spans="1:8" ht="2.25" customHeight="1">
      <c r="A19" s="3"/>
      <c r="B19" s="4"/>
      <c r="C19" s="4"/>
      <c r="D19" s="4"/>
      <c r="E19" s="4"/>
      <c r="F19" s="4"/>
      <c r="G19" s="4"/>
      <c r="H19" s="4"/>
    </row>
    <row r="20" spans="1:8" s="19" customFormat="1" ht="9" customHeight="1">
      <c r="A20" s="264" t="s">
        <v>496</v>
      </c>
      <c r="B20" s="21"/>
      <c r="C20" s="265">
        <f aca="true" t="shared" si="2" ref="C20:H20">+C22+C23</f>
        <v>0</v>
      </c>
      <c r="D20" s="265">
        <f t="shared" si="2"/>
        <v>0</v>
      </c>
      <c r="E20" s="265">
        <f t="shared" si="2"/>
        <v>0</v>
      </c>
      <c r="F20" s="265">
        <f t="shared" si="2"/>
        <v>0</v>
      </c>
      <c r="G20" s="265">
        <f t="shared" si="2"/>
        <v>0</v>
      </c>
      <c r="H20" s="265">
        <f t="shared" si="2"/>
        <v>0</v>
      </c>
    </row>
    <row r="21" spans="1:8" s="19" customFormat="1" ht="9" customHeight="1">
      <c r="A21" s="264"/>
      <c r="B21" s="21"/>
      <c r="C21" s="265"/>
      <c r="D21" s="265"/>
      <c r="E21" s="265"/>
      <c r="F21" s="265"/>
      <c r="G21" s="265"/>
      <c r="H21" s="265"/>
    </row>
    <row r="22" spans="1:8" ht="9" customHeight="1">
      <c r="A22" s="282" t="s">
        <v>497</v>
      </c>
      <c r="B22" s="4"/>
      <c r="C22" s="259">
        <v>0</v>
      </c>
      <c r="D22" s="259">
        <v>0</v>
      </c>
      <c r="E22" s="259">
        <f>SUM(C22:D22)</f>
        <v>0</v>
      </c>
      <c r="F22" s="259">
        <v>0</v>
      </c>
      <c r="G22" s="259">
        <v>0</v>
      </c>
      <c r="H22" s="259">
        <f>+E22-F22</f>
        <v>0</v>
      </c>
    </row>
    <row r="23" spans="1:8" ht="9" customHeight="1">
      <c r="A23" s="282" t="s">
        <v>498</v>
      </c>
      <c r="B23" s="4"/>
      <c r="C23" s="259">
        <v>0</v>
      </c>
      <c r="D23" s="259">
        <v>0</v>
      </c>
      <c r="E23" s="259">
        <f>SUM(C23:D23)</f>
        <v>0</v>
      </c>
      <c r="F23" s="259">
        <v>0</v>
      </c>
      <c r="G23" s="259">
        <v>0</v>
      </c>
      <c r="H23" s="259">
        <f>+E23-F23</f>
        <v>0</v>
      </c>
    </row>
    <row r="24" spans="1:8" ht="9" customHeight="1">
      <c r="A24" s="258" t="s">
        <v>499</v>
      </c>
      <c r="B24" s="4"/>
      <c r="C24" s="259">
        <v>0</v>
      </c>
      <c r="D24" s="259">
        <v>0</v>
      </c>
      <c r="E24" s="259">
        <f>SUM(C24:D24)</f>
        <v>0</v>
      </c>
      <c r="F24" s="259">
        <v>0</v>
      </c>
      <c r="G24" s="259">
        <v>0</v>
      </c>
      <c r="H24" s="259">
        <f>+E24-F24</f>
        <v>0</v>
      </c>
    </row>
    <row r="25" spans="1:8" ht="2.25" customHeight="1">
      <c r="A25" s="3"/>
      <c r="B25" s="4"/>
      <c r="C25" s="4"/>
      <c r="D25" s="4"/>
      <c r="E25" s="4"/>
      <c r="F25" s="4"/>
      <c r="G25" s="4"/>
      <c r="H25" s="4"/>
    </row>
    <row r="26" spans="1:8" ht="2.25" customHeight="1">
      <c r="A26" s="3"/>
      <c r="B26" s="4"/>
      <c r="C26" s="4"/>
      <c r="D26" s="4"/>
      <c r="E26" s="4"/>
      <c r="F26" s="4"/>
      <c r="G26" s="4"/>
      <c r="H26" s="4"/>
    </row>
    <row r="27" spans="1:8" ht="9" customHeight="1">
      <c r="A27" s="254" t="s">
        <v>500</v>
      </c>
      <c r="B27" s="4"/>
      <c r="C27" s="255">
        <f aca="true" t="shared" si="3" ref="C27:H27">+C28+C29+C31+C34+C36+C40</f>
        <v>17038806</v>
      </c>
      <c r="D27" s="255">
        <f t="shared" si="3"/>
        <v>219335517</v>
      </c>
      <c r="E27" s="255">
        <f t="shared" si="3"/>
        <v>236374323</v>
      </c>
      <c r="F27" s="255">
        <f t="shared" si="3"/>
        <v>165270973.78</v>
      </c>
      <c r="G27" s="255">
        <f t="shared" si="3"/>
        <v>165270973.78</v>
      </c>
      <c r="H27" s="255">
        <f t="shared" si="3"/>
        <v>71103349.22</v>
      </c>
    </row>
    <row r="28" spans="1:8" ht="9" customHeight="1">
      <c r="A28" s="258" t="s">
        <v>490</v>
      </c>
      <c r="B28" s="4"/>
      <c r="C28" s="259">
        <v>0</v>
      </c>
      <c r="D28" s="259">
        <v>219335517</v>
      </c>
      <c r="E28" s="259">
        <f>SUM(C28:D28)</f>
        <v>219335517</v>
      </c>
      <c r="F28" s="259">
        <v>155006110.74</v>
      </c>
      <c r="G28" s="259">
        <v>155006110.74</v>
      </c>
      <c r="H28" s="259">
        <f>+E28-F28</f>
        <v>64329406.25999999</v>
      </c>
    </row>
    <row r="29" spans="1:8" ht="9" customHeight="1">
      <c r="A29" s="258" t="s">
        <v>491</v>
      </c>
      <c r="B29" s="4"/>
      <c r="C29" s="259">
        <v>17038806</v>
      </c>
      <c r="D29" s="259">
        <v>0</v>
      </c>
      <c r="E29" s="259">
        <f>SUM(C29:D29)</f>
        <v>17038806</v>
      </c>
      <c r="F29" s="259">
        <v>10264863.04</v>
      </c>
      <c r="G29" s="259">
        <v>10264863.04</v>
      </c>
      <c r="H29" s="259">
        <f>+E29-F29</f>
        <v>6773942.960000001</v>
      </c>
    </row>
    <row r="30" spans="1:8" ht="2.25" customHeight="1">
      <c r="A30" s="3"/>
      <c r="B30" s="4"/>
      <c r="C30" s="4"/>
      <c r="D30" s="4"/>
      <c r="E30" s="4"/>
      <c r="F30" s="4"/>
      <c r="G30" s="4"/>
      <c r="H30" s="4"/>
    </row>
    <row r="31" spans="1:8" s="19" customFormat="1" ht="9" customHeight="1">
      <c r="A31" s="258" t="s">
        <v>492</v>
      </c>
      <c r="B31" s="21"/>
      <c r="C31" s="259">
        <f aca="true" t="shared" si="4" ref="C31:H31">+C32+C33</f>
        <v>0</v>
      </c>
      <c r="D31" s="259">
        <f t="shared" si="4"/>
        <v>0</v>
      </c>
      <c r="E31" s="259">
        <f t="shared" si="4"/>
        <v>0</v>
      </c>
      <c r="F31" s="259">
        <f t="shared" si="4"/>
        <v>0</v>
      </c>
      <c r="G31" s="259">
        <f t="shared" si="4"/>
        <v>0</v>
      </c>
      <c r="H31" s="259">
        <f t="shared" si="4"/>
        <v>0</v>
      </c>
    </row>
    <row r="32" spans="1:8" ht="9" customHeight="1">
      <c r="A32" s="282" t="s">
        <v>493</v>
      </c>
      <c r="B32" s="4"/>
      <c r="C32" s="259">
        <v>0</v>
      </c>
      <c r="D32" s="259">
        <v>0</v>
      </c>
      <c r="E32" s="259">
        <f>SUM(C32:D32)</f>
        <v>0</v>
      </c>
      <c r="F32" s="259">
        <v>0</v>
      </c>
      <c r="G32" s="259">
        <v>0</v>
      </c>
      <c r="H32" s="259">
        <f>+E32-F32</f>
        <v>0</v>
      </c>
    </row>
    <row r="33" spans="1:8" ht="9" customHeight="1">
      <c r="A33" s="282" t="s">
        <v>494</v>
      </c>
      <c r="B33" s="4"/>
      <c r="C33" s="259">
        <v>0</v>
      </c>
      <c r="D33" s="259">
        <v>0</v>
      </c>
      <c r="E33" s="259">
        <f>SUM(C33:D33)</f>
        <v>0</v>
      </c>
      <c r="F33" s="259">
        <v>0</v>
      </c>
      <c r="G33" s="259">
        <v>0</v>
      </c>
      <c r="H33" s="259">
        <f>+E33-F33</f>
        <v>0</v>
      </c>
    </row>
    <row r="34" spans="1:8" ht="9" customHeight="1">
      <c r="A34" s="258" t="s">
        <v>495</v>
      </c>
      <c r="B34" s="4"/>
      <c r="C34" s="259">
        <v>0</v>
      </c>
      <c r="D34" s="259">
        <v>0</v>
      </c>
      <c r="E34" s="259">
        <f>SUM(C34:D34)</f>
        <v>0</v>
      </c>
      <c r="F34" s="259">
        <v>0</v>
      </c>
      <c r="G34" s="259">
        <v>0</v>
      </c>
      <c r="H34" s="259">
        <f>+E34-F34</f>
        <v>0</v>
      </c>
    </row>
    <row r="35" spans="1:8" ht="2.25" customHeight="1">
      <c r="A35" s="3"/>
      <c r="B35" s="4"/>
      <c r="C35" s="4"/>
      <c r="D35" s="4"/>
      <c r="E35" s="4"/>
      <c r="F35" s="4"/>
      <c r="G35" s="4"/>
      <c r="H35" s="4"/>
    </row>
    <row r="36" spans="1:8" s="19" customFormat="1" ht="9" customHeight="1">
      <c r="A36" s="264" t="s">
        <v>496</v>
      </c>
      <c r="B36" s="21"/>
      <c r="C36" s="265">
        <f aca="true" t="shared" si="5" ref="C36:H36">+C38+C39</f>
        <v>0</v>
      </c>
      <c r="D36" s="265">
        <f t="shared" si="5"/>
        <v>0</v>
      </c>
      <c r="E36" s="265">
        <f t="shared" si="5"/>
        <v>0</v>
      </c>
      <c r="F36" s="265">
        <f t="shared" si="5"/>
        <v>0</v>
      </c>
      <c r="G36" s="265">
        <f t="shared" si="5"/>
        <v>0</v>
      </c>
      <c r="H36" s="265">
        <f t="shared" si="5"/>
        <v>0</v>
      </c>
    </row>
    <row r="37" spans="1:8" s="19" customFormat="1" ht="9" customHeight="1">
      <c r="A37" s="264"/>
      <c r="B37" s="21"/>
      <c r="C37" s="265"/>
      <c r="D37" s="265"/>
      <c r="E37" s="265"/>
      <c r="F37" s="265"/>
      <c r="G37" s="265"/>
      <c r="H37" s="265"/>
    </row>
    <row r="38" spans="1:8" ht="9" customHeight="1">
      <c r="A38" s="282" t="s">
        <v>497</v>
      </c>
      <c r="B38" s="4"/>
      <c r="C38" s="259">
        <v>0</v>
      </c>
      <c r="D38" s="259">
        <v>0</v>
      </c>
      <c r="E38" s="259">
        <f>SUM(C38:D38)</f>
        <v>0</v>
      </c>
      <c r="F38" s="259">
        <v>0</v>
      </c>
      <c r="G38" s="259">
        <v>0</v>
      </c>
      <c r="H38" s="259">
        <f>+E38-F38</f>
        <v>0</v>
      </c>
    </row>
    <row r="39" spans="1:8" ht="9" customHeight="1">
      <c r="A39" s="282" t="s">
        <v>498</v>
      </c>
      <c r="B39" s="4"/>
      <c r="C39" s="259">
        <v>0</v>
      </c>
      <c r="D39" s="259">
        <v>0</v>
      </c>
      <c r="E39" s="259">
        <f>SUM(C39:D39)</f>
        <v>0</v>
      </c>
      <c r="F39" s="259">
        <v>0</v>
      </c>
      <c r="G39" s="259">
        <v>0</v>
      </c>
      <c r="H39" s="259">
        <f>+E39-F39</f>
        <v>0</v>
      </c>
    </row>
    <row r="40" spans="1:8" ht="9" customHeight="1">
      <c r="A40" s="258" t="s">
        <v>499</v>
      </c>
      <c r="B40" s="4"/>
      <c r="C40" s="259">
        <v>0</v>
      </c>
      <c r="D40" s="259">
        <v>0</v>
      </c>
      <c r="E40" s="259">
        <f>SUM(C40:D40)</f>
        <v>0</v>
      </c>
      <c r="F40" s="259">
        <v>0</v>
      </c>
      <c r="G40" s="259">
        <v>0</v>
      </c>
      <c r="H40" s="259">
        <f>+E40-F40</f>
        <v>0</v>
      </c>
    </row>
    <row r="41" spans="1:8" ht="2.25" customHeight="1">
      <c r="A41" s="3"/>
      <c r="B41" s="4"/>
      <c r="C41" s="4"/>
      <c r="D41" s="4"/>
      <c r="E41" s="4"/>
      <c r="F41" s="4"/>
      <c r="G41" s="4"/>
      <c r="H41" s="4"/>
    </row>
    <row r="42" spans="1:8" ht="9" customHeight="1">
      <c r="A42" s="254" t="s">
        <v>501</v>
      </c>
      <c r="B42" s="4"/>
      <c r="C42" s="255">
        <f aca="true" t="shared" si="6" ref="C42:H42">+C11+C27</f>
        <v>2998257182</v>
      </c>
      <c r="D42" s="255">
        <f t="shared" si="6"/>
        <v>256345025.21</v>
      </c>
      <c r="E42" s="255">
        <f t="shared" si="6"/>
        <v>3254602207.21</v>
      </c>
      <c r="F42" s="255">
        <f t="shared" si="6"/>
        <v>2154322868.1200004</v>
      </c>
      <c r="G42" s="255">
        <f t="shared" si="6"/>
        <v>2145827854.8700001</v>
      </c>
      <c r="H42" s="255">
        <f t="shared" si="6"/>
        <v>1100279339.0900002</v>
      </c>
    </row>
    <row r="43" spans="1:8" ht="3.75" customHeight="1">
      <c r="A43" s="1"/>
      <c r="B43" s="5"/>
      <c r="C43" s="5"/>
      <c r="D43" s="5"/>
      <c r="E43" s="5"/>
      <c r="F43" s="5"/>
      <c r="G43" s="5"/>
      <c r="H43" s="5"/>
    </row>
    <row r="44" ht="3.75" customHeight="1"/>
  </sheetData>
  <sheetProtection/>
  <mergeCells count="23">
    <mergeCell ref="H20:H21"/>
    <mergeCell ref="A36:A37"/>
    <mergeCell ref="C36:C37"/>
    <mergeCell ref="D36:D37"/>
    <mergeCell ref="E36:E37"/>
    <mergeCell ref="F36:F37"/>
    <mergeCell ref="G36:G37"/>
    <mergeCell ref="H36:H37"/>
    <mergeCell ref="A20:A21"/>
    <mergeCell ref="C20:C21"/>
    <mergeCell ref="D20:D21"/>
    <mergeCell ref="E20:E21"/>
    <mergeCell ref="F20:F21"/>
    <mergeCell ref="G20:G21"/>
    <mergeCell ref="A1:H5"/>
    <mergeCell ref="A6:B8"/>
    <mergeCell ref="C6:G6"/>
    <mergeCell ref="H6:H8"/>
    <mergeCell ref="C7:C8"/>
    <mergeCell ref="D7:D8"/>
    <mergeCell ref="E7:E8"/>
    <mergeCell ref="F7:F8"/>
    <mergeCell ref="G7:G8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Elizabeth Perez</cp:lastModifiedBy>
  <cp:lastPrinted>2019-10-24T18:39:40Z</cp:lastPrinted>
  <dcterms:created xsi:type="dcterms:W3CDTF">2019-10-24T18:39:54Z</dcterms:created>
  <dcterms:modified xsi:type="dcterms:W3CDTF">2019-10-24T18:47:15Z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A0B44A456053326E0775961CF3DF6AA61068147D72AC47F19A54845879E167FB73698974008035098E8D61F1AC10BC7EC8901DABA2CA4568D9050C4BCD6ED3569434A7C85E6B6EE4CC67997EE122FEF460D67198BD4E26EEF433ABD993C17DCDEEE08A871AA8BF05A8956C0CEEB7B5A1CD6CA81BACF00B74B554F6E48379756</vt:lpwstr>
  </property>
  <property fmtid="{D5CDD505-2E9C-101B-9397-08002B2CF9AE}" pid="8" name="Business Objects Context Information6">
    <vt:lpwstr>AC6360BA769EBBC5E2C6E267B79E6B6DF076C9BBD507305A7D6DB4D195C40BF2352AF97AE69D2DA70A94C40B197199C33599CB0990D954520BDC8646CB7DB97E0016C483</vt:lpwstr>
  </property>
</Properties>
</file>